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bausman\Documents\GNAO LLT\"/>
    </mc:Choice>
  </mc:AlternateContent>
  <xr:revisionPtr revIDLastSave="0" documentId="13_ncr:1_{2EB90FD1-9F06-4537-84AD-77C340B53DC4}" xr6:coauthVersionLast="36" xr6:coauthVersionMax="36" xr10:uidLastSave="{00000000-0000-0000-0000-000000000000}"/>
  <bookViews>
    <workbookView xWindow="0" yWindow="0" windowWidth="15300" windowHeight="7950" xr2:uid="{00000000-000D-0000-FFFF-FFFF00000000}"/>
  </bookViews>
  <sheets>
    <sheet name="Instructions" sheetId="11" r:id="rId1"/>
    <sheet name="Detail Budget" sheetId="1" r:id="rId2"/>
    <sheet name="External Subcontracts" sheetId="2" r:id="rId3"/>
    <sheet name="Internal Subawards" sheetId="3" state="hidden" r:id="rId4"/>
    <sheet name="Cost Analysis" sheetId="10" state="hidden" r:id="rId5"/>
    <sheet name="Offeror Budget Summary" sheetId="6" r:id="rId6"/>
    <sheet name="Data" sheetId="4" state="hidden" r:id="rId7"/>
    <sheet name="IDC Calculation" sheetId="5" r:id="rId8"/>
  </sheets>
  <definedNames>
    <definedName name="_xlnm._FilterDatabase" localSheetId="4" hidden="1">'Cost Analysis'!$A$2:$A$263</definedName>
    <definedName name="IDC_equipment">'IDC Calculation'!$A$9</definedName>
    <definedName name="IDC_partsupp">'IDC Calculation'!$A$10</definedName>
    <definedName name="IDC_Space">'IDC Calculation'!$A$11</definedName>
    <definedName name="IDC_subk25k">'IDC Calculation'!$A$14</definedName>
    <definedName name="IDC_subkdir">'IDC Calculation'!$A$12</definedName>
    <definedName name="IDC_subkidc">'IDC Calculation'!$A$13</definedName>
    <definedName name="IDC_tuition">'IDC Calculation'!$A$8</definedName>
    <definedName name="int_subs_yes">'Internal Subawards'!$B$4:$P$104</definedName>
    <definedName name="_xlnm.Print_Area" localSheetId="4">'Cost Analysis'!$B$1:$L$82,'Cost Analysis'!$B$89:$L$263</definedName>
    <definedName name="_xlnm.Print_Area" localSheetId="1">'Detail Budget'!$A$1:$AB$180</definedName>
    <definedName name="_xlnm.Print_Area" localSheetId="2">'External Subcontracts'!$A$1:$J$37</definedName>
    <definedName name="_xlnm.Print_Area" localSheetId="7">'IDC Calculation'!$B$1:$K$33</definedName>
    <definedName name="_xlnm.Print_Area" localSheetId="3">'Internal Subawards'!$A$1:$Q$109</definedName>
    <definedName name="_xlnm.Print_Titles" localSheetId="4">'Cost Analysis'!$3:$12</definedName>
    <definedName name="test">'Internal Subawards'!$B$4:$P$104</definedName>
  </definedNames>
  <calcPr calcId="191029"/>
</workbook>
</file>

<file path=xl/calcChain.xml><?xml version="1.0" encoding="utf-8"?>
<calcChain xmlns="http://schemas.openxmlformats.org/spreadsheetml/2006/main">
  <c r="AA11" i="1" l="1"/>
  <c r="AA12" i="1"/>
  <c r="AA13" i="1"/>
  <c r="Y11" i="1"/>
  <c r="Y12" i="1"/>
  <c r="Y13" i="1"/>
  <c r="W11" i="1"/>
  <c r="W12" i="1"/>
  <c r="W13" i="1"/>
  <c r="U11" i="1"/>
  <c r="U12" i="1"/>
  <c r="U13" i="1"/>
  <c r="S11" i="1"/>
  <c r="S12" i="1"/>
  <c r="S13" i="1"/>
  <c r="Q11" i="1"/>
  <c r="Q12" i="1"/>
  <c r="Q13" i="1"/>
  <c r="H13" i="5" l="1"/>
  <c r="H12" i="5"/>
  <c r="H9" i="5"/>
  <c r="S32" i="5"/>
  <c r="R32" i="5"/>
  <c r="G17" i="5" s="1"/>
  <c r="Q32" i="5"/>
  <c r="P32" i="5"/>
  <c r="O32" i="5"/>
  <c r="N32" i="5"/>
  <c r="H5" i="5"/>
  <c r="G5" i="5"/>
  <c r="F5" i="5"/>
  <c r="E5" i="5"/>
  <c r="D5" i="5"/>
  <c r="C5" i="5"/>
  <c r="G13" i="5"/>
  <c r="G12" i="5"/>
  <c r="G9" i="5"/>
  <c r="R52" i="5"/>
  <c r="R50" i="5"/>
  <c r="R58" i="5" s="1"/>
  <c r="R49" i="5"/>
  <c r="R57" i="5" s="1"/>
  <c r="R48" i="5"/>
  <c r="R56" i="5" s="1"/>
  <c r="R47" i="5"/>
  <c r="R55" i="5" s="1"/>
  <c r="R46" i="5"/>
  <c r="R54" i="5" s="1"/>
  <c r="R45" i="5"/>
  <c r="R36" i="5"/>
  <c r="R31" i="5"/>
  <c r="R16" i="5"/>
  <c r="G6" i="6"/>
  <c r="G5" i="6"/>
  <c r="F6" i="6"/>
  <c r="F5" i="6"/>
  <c r="R59" i="5" l="1"/>
  <c r="R51" i="5"/>
  <c r="G4" i="6"/>
  <c r="F4" i="6"/>
  <c r="E4" i="6"/>
  <c r="D4" i="6"/>
  <c r="C4" i="6"/>
  <c r="B4" i="6"/>
  <c r="H7" i="2"/>
  <c r="N161" i="1" s="1"/>
  <c r="H14" i="2"/>
  <c r="N162" i="1" s="1"/>
  <c r="H21" i="2"/>
  <c r="H28" i="2"/>
  <c r="H35" i="2"/>
  <c r="N165" i="1" s="1"/>
  <c r="H32" i="2"/>
  <c r="G32" i="2"/>
  <c r="F32" i="2"/>
  <c r="E32" i="2"/>
  <c r="D32" i="2"/>
  <c r="C32" i="2"/>
  <c r="H25" i="2"/>
  <c r="G25" i="2"/>
  <c r="F25" i="2"/>
  <c r="E25" i="2"/>
  <c r="D25" i="2"/>
  <c r="C25" i="2"/>
  <c r="H18" i="2"/>
  <c r="G18" i="2"/>
  <c r="F18" i="2"/>
  <c r="E18" i="2"/>
  <c r="D18" i="2"/>
  <c r="C18" i="2"/>
  <c r="H11" i="2"/>
  <c r="G11" i="2"/>
  <c r="F11" i="2"/>
  <c r="E11" i="2"/>
  <c r="D11" i="2"/>
  <c r="C11" i="2"/>
  <c r="H4" i="2"/>
  <c r="G4" i="2"/>
  <c r="F4" i="2"/>
  <c r="E4" i="2"/>
  <c r="D4" i="2"/>
  <c r="C4" i="2"/>
  <c r="I34" i="2"/>
  <c r="I33" i="2"/>
  <c r="I27" i="2"/>
  <c r="I26" i="2"/>
  <c r="I20" i="2"/>
  <c r="I19" i="2"/>
  <c r="I13" i="2"/>
  <c r="I12" i="2"/>
  <c r="I6" i="2"/>
  <c r="I5" i="2"/>
  <c r="M30" i="1"/>
  <c r="M23" i="1"/>
  <c r="M22" i="1"/>
  <c r="M21" i="1"/>
  <c r="M20" i="1"/>
  <c r="M19" i="1"/>
  <c r="M18" i="1"/>
  <c r="M17" i="1"/>
  <c r="M16" i="1"/>
  <c r="M15" i="1"/>
  <c r="F12" i="6" s="1"/>
  <c r="M14" i="1"/>
  <c r="M13" i="1"/>
  <c r="M12" i="1"/>
  <c r="M11" i="1"/>
  <c r="F8" i="6" s="1"/>
  <c r="N32" i="1"/>
  <c r="G29" i="6" s="1"/>
  <c r="N30" i="1"/>
  <c r="G27" i="6" s="1"/>
  <c r="N29" i="1"/>
  <c r="G26" i="6" s="1"/>
  <c r="N24" i="1"/>
  <c r="G21" i="6" s="1"/>
  <c r="N23" i="1"/>
  <c r="G20" i="6" s="1"/>
  <c r="N22" i="1"/>
  <c r="G19" i="6" s="1"/>
  <c r="N21" i="1"/>
  <c r="G18" i="6" s="1"/>
  <c r="N20" i="1"/>
  <c r="G17" i="6" s="1"/>
  <c r="N19" i="1"/>
  <c r="G16" i="6" s="1"/>
  <c r="N18" i="1"/>
  <c r="G15" i="6" s="1"/>
  <c r="N17" i="1"/>
  <c r="G14" i="6" s="1"/>
  <c r="N16" i="1"/>
  <c r="G13" i="6" s="1"/>
  <c r="N15" i="1"/>
  <c r="G12" i="6" s="1"/>
  <c r="N14" i="1"/>
  <c r="G11" i="6" s="1"/>
  <c r="N13" i="1"/>
  <c r="G10" i="6" s="1"/>
  <c r="N12" i="1"/>
  <c r="G9" i="6" s="1"/>
  <c r="N11" i="1"/>
  <c r="G8" i="6" s="1"/>
  <c r="AA36" i="1"/>
  <c r="N36" i="1" s="1"/>
  <c r="G33" i="6" s="1"/>
  <c r="AA35" i="1"/>
  <c r="N35" i="1" s="1"/>
  <c r="G32" i="6" s="1"/>
  <c r="AA34" i="1"/>
  <c r="N34" i="1" s="1"/>
  <c r="G31" i="6" s="1"/>
  <c r="AA33" i="1"/>
  <c r="N33" i="1" s="1"/>
  <c r="AA32" i="1"/>
  <c r="AA31" i="1"/>
  <c r="N31" i="1" s="1"/>
  <c r="G28" i="6" s="1"/>
  <c r="AA30" i="1"/>
  <c r="AA29" i="1"/>
  <c r="AA28" i="1"/>
  <c r="N28" i="1" s="1"/>
  <c r="G25" i="6" s="1"/>
  <c r="AA27" i="1"/>
  <c r="N27" i="1" s="1"/>
  <c r="G24" i="6" s="1"/>
  <c r="AA26" i="1"/>
  <c r="N26" i="1" s="1"/>
  <c r="AA25" i="1"/>
  <c r="N25" i="1" s="1"/>
  <c r="G22" i="6" s="1"/>
  <c r="AA24" i="1"/>
  <c r="AA23" i="1"/>
  <c r="AA22" i="1"/>
  <c r="AA21" i="1"/>
  <c r="AA20" i="1"/>
  <c r="AA19" i="1"/>
  <c r="AA18" i="1"/>
  <c r="AA17" i="1"/>
  <c r="AA16" i="1"/>
  <c r="AA15" i="1"/>
  <c r="AA14" i="1"/>
  <c r="Y36" i="1"/>
  <c r="M36" i="1" s="1"/>
  <c r="Y35" i="1"/>
  <c r="M35" i="1" s="1"/>
  <c r="Y34" i="1"/>
  <c r="M34" i="1" s="1"/>
  <c r="Y33" i="1"/>
  <c r="M33" i="1" s="1"/>
  <c r="Y32" i="1"/>
  <c r="M32" i="1" s="1"/>
  <c r="Y31" i="1"/>
  <c r="M31" i="1" s="1"/>
  <c r="Y30" i="1"/>
  <c r="Y29" i="1"/>
  <c r="M29" i="1" s="1"/>
  <c r="Y28" i="1"/>
  <c r="M28" i="1" s="1"/>
  <c r="Y27" i="1"/>
  <c r="M27" i="1" s="1"/>
  <c r="Y26" i="1"/>
  <c r="M26" i="1" s="1"/>
  <c r="Y25" i="1"/>
  <c r="M25" i="1" s="1"/>
  <c r="Y24" i="1"/>
  <c r="M24" i="1" s="1"/>
  <c r="Y23" i="1"/>
  <c r="Y22" i="1"/>
  <c r="Y21" i="1"/>
  <c r="Y20" i="1"/>
  <c r="Y19" i="1"/>
  <c r="Y18" i="1"/>
  <c r="Y17" i="1"/>
  <c r="Y16" i="1"/>
  <c r="Y15" i="1"/>
  <c r="Y14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M64" i="1" l="1"/>
  <c r="F31" i="6"/>
  <c r="M46" i="1"/>
  <c r="F13" i="6"/>
  <c r="M60" i="1"/>
  <c r="F27" i="6"/>
  <c r="M56" i="1"/>
  <c r="F23" i="6"/>
  <c r="M57" i="1"/>
  <c r="F24" i="6"/>
  <c r="M65" i="1"/>
  <c r="F32" i="6"/>
  <c r="M47" i="1"/>
  <c r="F14" i="6"/>
  <c r="M66" i="1"/>
  <c r="F33" i="6"/>
  <c r="M59" i="1"/>
  <c r="F26" i="6"/>
  <c r="M50" i="1"/>
  <c r="F17" i="6"/>
  <c r="M41" i="1"/>
  <c r="M48" i="1"/>
  <c r="F15" i="6"/>
  <c r="M49" i="1"/>
  <c r="F16" i="6"/>
  <c r="M61" i="1"/>
  <c r="F28" i="6"/>
  <c r="M51" i="1"/>
  <c r="F18" i="6"/>
  <c r="M45" i="1"/>
  <c r="M54" i="1"/>
  <c r="F21" i="6"/>
  <c r="M62" i="1"/>
  <c r="F29" i="6"/>
  <c r="N63" i="1"/>
  <c r="G30" i="6"/>
  <c r="M44" i="1"/>
  <c r="F11" i="6"/>
  <c r="M52" i="1"/>
  <c r="F19" i="6"/>
  <c r="M58" i="1"/>
  <c r="F25" i="6"/>
  <c r="M55" i="1"/>
  <c r="F22" i="6"/>
  <c r="M63" i="1"/>
  <c r="F30" i="6"/>
  <c r="N56" i="1"/>
  <c r="G23" i="6"/>
  <c r="M53" i="1"/>
  <c r="F20" i="6"/>
  <c r="M42" i="1"/>
  <c r="F9" i="6"/>
  <c r="M43" i="1"/>
  <c r="F10" i="6"/>
  <c r="N164" i="1"/>
  <c r="N163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Z13" i="1"/>
  <c r="Z12" i="1"/>
  <c r="M170" i="1"/>
  <c r="M169" i="1"/>
  <c r="M79" i="1"/>
  <c r="M3" i="1"/>
  <c r="AA9" i="1"/>
  <c r="Y9" i="1"/>
  <c r="W9" i="1"/>
  <c r="U9" i="1"/>
  <c r="S9" i="1"/>
  <c r="Q9" i="1"/>
  <c r="B72" i="1"/>
  <c r="Z11" i="1" l="1"/>
  <c r="M37" i="1"/>
  <c r="F34" i="6" s="1"/>
  <c r="A49" i="1"/>
  <c r="A50" i="1"/>
  <c r="A51" i="1"/>
  <c r="O176" i="1" l="1"/>
  <c r="Q152" i="1"/>
  <c r="I152" i="1" s="1"/>
  <c r="Q153" i="1"/>
  <c r="R153" i="1" s="1"/>
  <c r="J153" i="1" s="1"/>
  <c r="Q154" i="1"/>
  <c r="R154" i="1" s="1"/>
  <c r="Q155" i="1"/>
  <c r="R155" i="1" s="1"/>
  <c r="Q156" i="1"/>
  <c r="I156" i="1" s="1"/>
  <c r="Q157" i="1"/>
  <c r="R157" i="1" s="1"/>
  <c r="I141" i="1"/>
  <c r="I144" i="1"/>
  <c r="I145" i="1"/>
  <c r="J145" i="1" s="1"/>
  <c r="I146" i="1"/>
  <c r="J146" i="1" s="1"/>
  <c r="K146" i="1" s="1"/>
  <c r="M146" i="1" s="1"/>
  <c r="I147" i="1"/>
  <c r="I148" i="1"/>
  <c r="J148" i="1" s="1"/>
  <c r="K148" i="1" s="1"/>
  <c r="M148" i="1" s="1"/>
  <c r="Q14" i="1"/>
  <c r="I14" i="1" s="1"/>
  <c r="Q15" i="1"/>
  <c r="Q16" i="1"/>
  <c r="I16" i="1" s="1"/>
  <c r="Q17" i="1"/>
  <c r="Q18" i="1"/>
  <c r="Q19" i="1"/>
  <c r="C65" i="6" s="1"/>
  <c r="Q20" i="1"/>
  <c r="Q21" i="1"/>
  <c r="Q22" i="1"/>
  <c r="I22" i="1" s="1"/>
  <c r="Q23" i="1"/>
  <c r="C69" i="6" s="1"/>
  <c r="Q24" i="1"/>
  <c r="Q25" i="1"/>
  <c r="Q26" i="1"/>
  <c r="Q27" i="1"/>
  <c r="Q28" i="1"/>
  <c r="Q29" i="1"/>
  <c r="I29" i="1" s="1"/>
  <c r="Q30" i="1"/>
  <c r="Q31" i="1"/>
  <c r="R31" i="1" s="1"/>
  <c r="Q32" i="1"/>
  <c r="R32" i="1" s="1"/>
  <c r="Q33" i="1"/>
  <c r="Q34" i="1"/>
  <c r="Q35" i="1"/>
  <c r="Q36" i="1"/>
  <c r="I79" i="1"/>
  <c r="B37" i="6" s="1"/>
  <c r="I121" i="1"/>
  <c r="I94" i="1"/>
  <c r="S23" i="5"/>
  <c r="J97" i="1"/>
  <c r="K97" i="1" s="1"/>
  <c r="M97" i="1" s="1"/>
  <c r="J98" i="1"/>
  <c r="K98" i="1" s="1"/>
  <c r="M98" i="1" s="1"/>
  <c r="J99" i="1"/>
  <c r="J100" i="1"/>
  <c r="K100" i="1" s="1"/>
  <c r="M100" i="1" s="1"/>
  <c r="J101" i="1"/>
  <c r="K101" i="1" s="1"/>
  <c r="M101" i="1" s="1"/>
  <c r="J102" i="1"/>
  <c r="K102" i="1" s="1"/>
  <c r="M102" i="1" s="1"/>
  <c r="J103" i="1"/>
  <c r="K103" i="1" s="1"/>
  <c r="M103" i="1" s="1"/>
  <c r="J104" i="1"/>
  <c r="K104" i="1" s="1"/>
  <c r="M104" i="1" s="1"/>
  <c r="J105" i="1"/>
  <c r="K105" i="1" s="1"/>
  <c r="M105" i="1" s="1"/>
  <c r="J106" i="1"/>
  <c r="K106" i="1" s="1"/>
  <c r="M106" i="1" s="1"/>
  <c r="J107" i="1"/>
  <c r="K107" i="1" s="1"/>
  <c r="M107" i="1" s="1"/>
  <c r="J108" i="1"/>
  <c r="K108" i="1" s="1"/>
  <c r="M108" i="1" s="1"/>
  <c r="J109" i="1"/>
  <c r="K109" i="1" s="1"/>
  <c r="M109" i="1" s="1"/>
  <c r="J110" i="1"/>
  <c r="K110" i="1" s="1"/>
  <c r="M110" i="1" s="1"/>
  <c r="J111" i="1"/>
  <c r="K111" i="1" s="1"/>
  <c r="M111" i="1" s="1"/>
  <c r="J112" i="1"/>
  <c r="K112" i="1" s="1"/>
  <c r="M112" i="1" s="1"/>
  <c r="J113" i="1"/>
  <c r="K113" i="1" s="1"/>
  <c r="M113" i="1" s="1"/>
  <c r="J114" i="1"/>
  <c r="K114" i="1" s="1"/>
  <c r="M114" i="1" s="1"/>
  <c r="J115" i="1"/>
  <c r="K115" i="1" s="1"/>
  <c r="M115" i="1" s="1"/>
  <c r="J116" i="1"/>
  <c r="K116" i="1" s="1"/>
  <c r="M116" i="1" s="1"/>
  <c r="J117" i="1"/>
  <c r="K117" i="1" s="1"/>
  <c r="M117" i="1" s="1"/>
  <c r="J118" i="1"/>
  <c r="K118" i="1" s="1"/>
  <c r="M118" i="1" s="1"/>
  <c r="J119" i="1"/>
  <c r="K119" i="1" s="1"/>
  <c r="M119" i="1" s="1"/>
  <c r="J120" i="1"/>
  <c r="K120" i="1" s="1"/>
  <c r="M120" i="1" s="1"/>
  <c r="N79" i="1"/>
  <c r="S16" i="5" s="1"/>
  <c r="L79" i="1"/>
  <c r="Q16" i="5" s="1"/>
  <c r="F9" i="5" s="1"/>
  <c r="K79" i="1"/>
  <c r="P16" i="5" s="1"/>
  <c r="E9" i="5" s="1"/>
  <c r="J79" i="1"/>
  <c r="O16" i="5" s="1"/>
  <c r="D9" i="5" s="1"/>
  <c r="AG36" i="1"/>
  <c r="G36" i="1"/>
  <c r="AG35" i="1"/>
  <c r="G35" i="1"/>
  <c r="AG34" i="1"/>
  <c r="G34" i="1"/>
  <c r="AG33" i="1"/>
  <c r="G33" i="1"/>
  <c r="AG32" i="1"/>
  <c r="G32" i="1"/>
  <c r="AG31" i="1"/>
  <c r="G31" i="1"/>
  <c r="C10" i="4"/>
  <c r="C11" i="4"/>
  <c r="D11" i="4" s="1"/>
  <c r="C185" i="10"/>
  <c r="B185" i="10" s="1"/>
  <c r="C184" i="10"/>
  <c r="F184" i="10" s="1"/>
  <c r="A184" i="10" s="1"/>
  <c r="C183" i="10"/>
  <c r="C182" i="10"/>
  <c r="D182" i="10" s="1"/>
  <c r="C181" i="10"/>
  <c r="F181" i="10" s="1"/>
  <c r="A181" i="10" s="1"/>
  <c r="C180" i="10"/>
  <c r="B180" i="10" s="1"/>
  <c r="C179" i="10"/>
  <c r="F179" i="10" s="1"/>
  <c r="A179" i="10" s="1"/>
  <c r="C178" i="10"/>
  <c r="F178" i="10" s="1"/>
  <c r="A178" i="10" s="1"/>
  <c r="C177" i="10"/>
  <c r="D177" i="10" s="1"/>
  <c r="C176" i="10"/>
  <c r="D176" i="10" s="1"/>
  <c r="C175" i="10"/>
  <c r="F175" i="10" s="1"/>
  <c r="A175" i="10" s="1"/>
  <c r="C174" i="10"/>
  <c r="F174" i="10" s="1"/>
  <c r="A174" i="10" s="1"/>
  <c r="C173" i="10"/>
  <c r="F173" i="10" s="1"/>
  <c r="A173" i="10" s="1"/>
  <c r="C172" i="10"/>
  <c r="C171" i="10"/>
  <c r="C170" i="10"/>
  <c r="F170" i="10" s="1"/>
  <c r="C169" i="10"/>
  <c r="B169" i="10" s="1"/>
  <c r="C168" i="10"/>
  <c r="F168" i="10" s="1"/>
  <c r="A168" i="10" s="1"/>
  <c r="C167" i="10"/>
  <c r="D167" i="10" s="1"/>
  <c r="C166" i="10"/>
  <c r="F166" i="10" s="1"/>
  <c r="A166" i="10" s="1"/>
  <c r="F195" i="10"/>
  <c r="F17" i="10" s="1"/>
  <c r="A17" i="10" s="1"/>
  <c r="F196" i="10"/>
  <c r="A196" i="10" s="1"/>
  <c r="F197" i="10"/>
  <c r="F19" i="10" s="1"/>
  <c r="A19" i="10" s="1"/>
  <c r="F198" i="10"/>
  <c r="A198" i="10" s="1"/>
  <c r="F199" i="10"/>
  <c r="F21" i="10" s="1"/>
  <c r="F200" i="10"/>
  <c r="A200" i="10" s="1"/>
  <c r="F201" i="10"/>
  <c r="A201" i="10" s="1"/>
  <c r="F202" i="10"/>
  <c r="A202" i="10" s="1"/>
  <c r="F203" i="10"/>
  <c r="F25" i="10" s="1"/>
  <c r="A25" i="10" s="1"/>
  <c r="F204" i="10"/>
  <c r="A204" i="10" s="1"/>
  <c r="F205" i="10"/>
  <c r="F27" i="10" s="1"/>
  <c r="A27" i="10" s="1"/>
  <c r="F206" i="10"/>
  <c r="F28" i="10" s="1"/>
  <c r="A28" i="10" s="1"/>
  <c r="F207" i="10"/>
  <c r="F29" i="10" s="1"/>
  <c r="A29" i="10" s="1"/>
  <c r="F208" i="10"/>
  <c r="F30" i="10" s="1"/>
  <c r="A30" i="10" s="1"/>
  <c r="F209" i="10"/>
  <c r="F31" i="10" s="1"/>
  <c r="A31" i="10" s="1"/>
  <c r="F210" i="10"/>
  <c r="F32" i="10" s="1"/>
  <c r="A32" i="10" s="1"/>
  <c r="F211" i="10"/>
  <c r="F33" i="10" s="1"/>
  <c r="A33" i="10" s="1"/>
  <c r="F212" i="10"/>
  <c r="A212" i="10" s="1"/>
  <c r="F213" i="10"/>
  <c r="F214" i="10"/>
  <c r="F36" i="10" s="1"/>
  <c r="A36" i="10" s="1"/>
  <c r="F215" i="10"/>
  <c r="A215" i="10" s="1"/>
  <c r="F216" i="10"/>
  <c r="F38" i="10" s="1"/>
  <c r="A38" i="10" s="1"/>
  <c r="F217" i="10"/>
  <c r="A217" i="10" s="1"/>
  <c r="F218" i="10"/>
  <c r="F40" i="10" s="1"/>
  <c r="A40" i="10" s="1"/>
  <c r="F219" i="10"/>
  <c r="A219" i="10" s="1"/>
  <c r="F220" i="10"/>
  <c r="F42" i="10" s="1"/>
  <c r="A42" i="10" s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2" i="1"/>
  <c r="C63" i="1"/>
  <c r="C64" i="1"/>
  <c r="C65" i="1"/>
  <c r="C66" i="1"/>
  <c r="K95" i="3"/>
  <c r="F172" i="10"/>
  <c r="A172" i="10" s="1"/>
  <c r="B152" i="1"/>
  <c r="H119" i="10"/>
  <c r="H120" i="10"/>
  <c r="F223" i="10" s="1"/>
  <c r="A223" i="10" s="1"/>
  <c r="H121" i="10"/>
  <c r="H122" i="10"/>
  <c r="H225" i="10" s="1"/>
  <c r="H123" i="10"/>
  <c r="F226" i="10" s="1"/>
  <c r="F47" i="10" s="1"/>
  <c r="A47" i="10" s="1"/>
  <c r="H124" i="10"/>
  <c r="H125" i="10"/>
  <c r="F228" i="10"/>
  <c r="F49" i="10" s="1"/>
  <c r="A49" i="10" s="1"/>
  <c r="H126" i="10"/>
  <c r="F229" i="10"/>
  <c r="F50" i="10" s="1"/>
  <c r="A50" i="10" s="1"/>
  <c r="H127" i="10"/>
  <c r="I230" i="10" s="1"/>
  <c r="H128" i="10"/>
  <c r="I231" i="10" s="1"/>
  <c r="H129" i="10"/>
  <c r="I232" i="10"/>
  <c r="H130" i="10"/>
  <c r="F233" i="10" s="1"/>
  <c r="H131" i="10"/>
  <c r="H132" i="10"/>
  <c r="H133" i="10"/>
  <c r="F236" i="10" s="1"/>
  <c r="F57" i="10" s="1"/>
  <c r="A57" i="10" s="1"/>
  <c r="H134" i="10"/>
  <c r="H135" i="10"/>
  <c r="H136" i="10"/>
  <c r="F239" i="10"/>
  <c r="F60" i="10" s="1"/>
  <c r="A60" i="10" s="1"/>
  <c r="H137" i="10"/>
  <c r="H138" i="10"/>
  <c r="H139" i="10"/>
  <c r="F242" i="10" s="1"/>
  <c r="H140" i="10"/>
  <c r="H141" i="10"/>
  <c r="I244" i="10" s="1"/>
  <c r="H142" i="10"/>
  <c r="H245" i="10" s="1"/>
  <c r="H143" i="10"/>
  <c r="H144" i="10"/>
  <c r="F247" i="10" s="1"/>
  <c r="F68" i="10" s="1"/>
  <c r="A68" i="10" s="1"/>
  <c r="C3" i="4"/>
  <c r="C41" i="1"/>
  <c r="C42" i="1"/>
  <c r="C43" i="1"/>
  <c r="C44" i="1"/>
  <c r="C61" i="1"/>
  <c r="B78" i="1"/>
  <c r="E26" i="3" s="1"/>
  <c r="B97" i="1"/>
  <c r="B103" i="1"/>
  <c r="B109" i="1"/>
  <c r="B115" i="1"/>
  <c r="B124" i="1"/>
  <c r="B130" i="1"/>
  <c r="B131" i="1"/>
  <c r="B132" i="1"/>
  <c r="B133" i="1"/>
  <c r="B134" i="1"/>
  <c r="B135" i="1"/>
  <c r="B144" i="1"/>
  <c r="B161" i="1"/>
  <c r="C7" i="2"/>
  <c r="B162" i="1"/>
  <c r="C14" i="2"/>
  <c r="B163" i="1"/>
  <c r="B164" i="1"/>
  <c r="B165" i="1"/>
  <c r="C21" i="2"/>
  <c r="C28" i="2"/>
  <c r="C35" i="2"/>
  <c r="D7" i="2"/>
  <c r="J161" i="1" s="1"/>
  <c r="O19" i="5" s="1"/>
  <c r="D14" i="2"/>
  <c r="J162" i="1" s="1"/>
  <c r="D21" i="2"/>
  <c r="D28" i="2"/>
  <c r="J164" i="1" s="1"/>
  <c r="O22" i="5" s="1"/>
  <c r="D35" i="2"/>
  <c r="J165" i="1" s="1"/>
  <c r="O23" i="5" s="1"/>
  <c r="E7" i="2"/>
  <c r="K161" i="1" s="1"/>
  <c r="P19" i="5" s="1"/>
  <c r="E14" i="2"/>
  <c r="E21" i="2"/>
  <c r="E28" i="2"/>
  <c r="E35" i="2"/>
  <c r="F7" i="2"/>
  <c r="L161" i="1" s="1"/>
  <c r="Q19" i="5" s="1"/>
  <c r="F14" i="2"/>
  <c r="L162" i="1" s="1"/>
  <c r="Q20" i="5" s="1"/>
  <c r="F21" i="2"/>
  <c r="L163" i="1" s="1"/>
  <c r="F28" i="2"/>
  <c r="L164" i="1" s="1"/>
  <c r="Q22" i="5" s="1"/>
  <c r="F35" i="2"/>
  <c r="L165" i="1" s="1"/>
  <c r="G7" i="2"/>
  <c r="G14" i="2"/>
  <c r="M162" i="1" s="1"/>
  <c r="R20" i="5" s="1"/>
  <c r="G21" i="2"/>
  <c r="M163" i="1" s="1"/>
  <c r="R21" i="5" s="1"/>
  <c r="G28" i="2"/>
  <c r="M164" i="1" s="1"/>
  <c r="R22" i="5" s="1"/>
  <c r="G35" i="2"/>
  <c r="M165" i="1" s="1"/>
  <c r="R23" i="5" s="1"/>
  <c r="A14" i="5"/>
  <c r="C12" i="5"/>
  <c r="A13" i="5"/>
  <c r="C17" i="5"/>
  <c r="D12" i="5"/>
  <c r="E12" i="5"/>
  <c r="F12" i="5"/>
  <c r="D116" i="3"/>
  <c r="D117" i="3" s="1"/>
  <c r="E116" i="3"/>
  <c r="E117" i="3" s="1"/>
  <c r="F116" i="3"/>
  <c r="F117" i="3" s="1"/>
  <c r="G116" i="3"/>
  <c r="G118" i="3" s="1"/>
  <c r="D113" i="3"/>
  <c r="E113" i="3"/>
  <c r="F113" i="3"/>
  <c r="G113" i="3"/>
  <c r="H113" i="3"/>
  <c r="D114" i="3"/>
  <c r="E114" i="3"/>
  <c r="F114" i="3"/>
  <c r="G114" i="3"/>
  <c r="H114" i="3"/>
  <c r="D115" i="3"/>
  <c r="E115" i="3"/>
  <c r="F115" i="3"/>
  <c r="G115" i="3"/>
  <c r="H115" i="3"/>
  <c r="H116" i="3"/>
  <c r="C116" i="3"/>
  <c r="C118" i="3" s="1"/>
  <c r="C115" i="3"/>
  <c r="C114" i="3"/>
  <c r="C113" i="3"/>
  <c r="N47" i="5"/>
  <c r="N55" i="5" s="1"/>
  <c r="O47" i="5"/>
  <c r="O55" i="5" s="1"/>
  <c r="P47" i="5"/>
  <c r="P55" i="5" s="1"/>
  <c r="Q47" i="5"/>
  <c r="Q55" i="5" s="1"/>
  <c r="S47" i="5"/>
  <c r="S55" i="5" s="1"/>
  <c r="N48" i="5"/>
  <c r="N56" i="5" s="1"/>
  <c r="O48" i="5"/>
  <c r="O56" i="5" s="1"/>
  <c r="P48" i="5"/>
  <c r="P56" i="5" s="1"/>
  <c r="Q48" i="5"/>
  <c r="Q56" i="5" s="1"/>
  <c r="S48" i="5"/>
  <c r="S56" i="5" s="1"/>
  <c r="N49" i="5"/>
  <c r="N57" i="5" s="1"/>
  <c r="O49" i="5"/>
  <c r="O57" i="5" s="1"/>
  <c r="P49" i="5"/>
  <c r="P57" i="5" s="1"/>
  <c r="Q49" i="5"/>
  <c r="Q57" i="5" s="1"/>
  <c r="S49" i="5"/>
  <c r="S57" i="5" s="1"/>
  <c r="S46" i="5"/>
  <c r="S54" i="5" s="1"/>
  <c r="S50" i="5"/>
  <c r="S58" i="5" s="1"/>
  <c r="N50" i="5"/>
  <c r="N58" i="5" s="1"/>
  <c r="O50" i="5"/>
  <c r="O58" i="5" s="1"/>
  <c r="P50" i="5"/>
  <c r="P58" i="5" s="1"/>
  <c r="Q50" i="5"/>
  <c r="Q58" i="5" s="1"/>
  <c r="N46" i="5"/>
  <c r="O46" i="5"/>
  <c r="O54" i="5" s="1"/>
  <c r="P46" i="5"/>
  <c r="P54" i="5" s="1"/>
  <c r="Q46" i="5"/>
  <c r="Q54" i="5" s="1"/>
  <c r="T46" i="5"/>
  <c r="U46" i="5"/>
  <c r="U54" i="5" s="1"/>
  <c r="T47" i="5"/>
  <c r="U47" i="5"/>
  <c r="T48" i="5"/>
  <c r="U48" i="5"/>
  <c r="U56" i="5" s="1"/>
  <c r="T49" i="5"/>
  <c r="U49" i="5"/>
  <c r="U57" i="5" s="1"/>
  <c r="T50" i="5"/>
  <c r="U50" i="5"/>
  <c r="U58" i="5" s="1"/>
  <c r="O52" i="5"/>
  <c r="P52" i="5"/>
  <c r="Q52" i="5"/>
  <c r="S52" i="5"/>
  <c r="T52" i="5"/>
  <c r="U52" i="5"/>
  <c r="U55" i="5"/>
  <c r="N52" i="5"/>
  <c r="O45" i="5"/>
  <c r="P45" i="5"/>
  <c r="Q45" i="5"/>
  <c r="S45" i="5"/>
  <c r="T45" i="5"/>
  <c r="N45" i="5"/>
  <c r="O72" i="1"/>
  <c r="O73" i="1"/>
  <c r="O74" i="1"/>
  <c r="O75" i="1"/>
  <c r="O76" i="1"/>
  <c r="O77" i="1"/>
  <c r="O78" i="1"/>
  <c r="O131" i="1"/>
  <c r="F189" i="10"/>
  <c r="F161" i="10"/>
  <c r="A262" i="10"/>
  <c r="B172" i="10"/>
  <c r="G14" i="1"/>
  <c r="G15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B10" i="10"/>
  <c r="B8" i="10"/>
  <c r="U45" i="5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B248" i="10"/>
  <c r="H215" i="10"/>
  <c r="H196" i="10"/>
  <c r="H197" i="10"/>
  <c r="H198" i="10"/>
  <c r="H199" i="10"/>
  <c r="H200" i="10"/>
  <c r="B112" i="10"/>
  <c r="B215" i="10" s="1"/>
  <c r="B37" i="10" s="1"/>
  <c r="B92" i="10"/>
  <c r="B195" i="10" s="1"/>
  <c r="B17" i="10" s="1"/>
  <c r="B93" i="10"/>
  <c r="B196" i="10" s="1"/>
  <c r="B18" i="10" s="1"/>
  <c r="B94" i="10"/>
  <c r="B197" i="10" s="1"/>
  <c r="B19" i="10" s="1"/>
  <c r="B95" i="10"/>
  <c r="B198" i="10" s="1"/>
  <c r="B20" i="10" s="1"/>
  <c r="B96" i="10"/>
  <c r="B199" i="10" s="1"/>
  <c r="B21" i="10" s="1"/>
  <c r="B97" i="10"/>
  <c r="B200" i="10" s="1"/>
  <c r="B22" i="10" s="1"/>
  <c r="A91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6" i="10"/>
  <c r="H217" i="10"/>
  <c r="H218" i="10"/>
  <c r="H219" i="10"/>
  <c r="I219" i="10"/>
  <c r="H220" i="10"/>
  <c r="I220" i="10"/>
  <c r="A69" i="4"/>
  <c r="A68" i="4"/>
  <c r="A67" i="4"/>
  <c r="A66" i="4"/>
  <c r="A65" i="4"/>
  <c r="A64" i="4"/>
  <c r="I190" i="10"/>
  <c r="H190" i="10"/>
  <c r="F190" i="10" s="1"/>
  <c r="B117" i="10"/>
  <c r="B220" i="10" s="1"/>
  <c r="B42" i="10" s="1"/>
  <c r="B116" i="10"/>
  <c r="B219" i="10" s="1"/>
  <c r="B41" i="10" s="1"/>
  <c r="B115" i="10"/>
  <c r="B218" i="10" s="1"/>
  <c r="B40" i="10" s="1"/>
  <c r="B114" i="10"/>
  <c r="B217" i="10" s="1"/>
  <c r="B39" i="10" s="1"/>
  <c r="B113" i="10"/>
  <c r="B216" i="10" s="1"/>
  <c r="B38" i="10" s="1"/>
  <c r="B111" i="10"/>
  <c r="B214" i="10" s="1"/>
  <c r="B36" i="10" s="1"/>
  <c r="B110" i="10"/>
  <c r="B213" i="10" s="1"/>
  <c r="B35" i="10" s="1"/>
  <c r="B109" i="10"/>
  <c r="B212" i="10" s="1"/>
  <c r="B34" i="10" s="1"/>
  <c r="B108" i="10"/>
  <c r="B211" i="10" s="1"/>
  <c r="B33" i="10" s="1"/>
  <c r="B107" i="10"/>
  <c r="B210" i="10" s="1"/>
  <c r="B32" i="10" s="1"/>
  <c r="B106" i="10"/>
  <c r="B209" i="10" s="1"/>
  <c r="B31" i="10" s="1"/>
  <c r="B105" i="10"/>
  <c r="B208" i="10" s="1"/>
  <c r="B30" i="10" s="1"/>
  <c r="B104" i="10"/>
  <c r="B207" i="10" s="1"/>
  <c r="B29" i="10" s="1"/>
  <c r="B103" i="10"/>
  <c r="B206" i="10" s="1"/>
  <c r="B28" i="10" s="1"/>
  <c r="B102" i="10"/>
  <c r="B205" i="10" s="1"/>
  <c r="B27" i="10" s="1"/>
  <c r="B101" i="10"/>
  <c r="B204" i="10" s="1"/>
  <c r="B26" i="10" s="1"/>
  <c r="B100" i="10"/>
  <c r="B203" i="10" s="1"/>
  <c r="B25" i="10" s="1"/>
  <c r="B99" i="10"/>
  <c r="B202" i="10" s="1"/>
  <c r="B24" i="10" s="1"/>
  <c r="B98" i="10"/>
  <c r="B201" i="10" s="1"/>
  <c r="B23" i="10" s="1"/>
  <c r="B6" i="10"/>
  <c r="B5" i="10"/>
  <c r="B3" i="10"/>
  <c r="K258" i="10"/>
  <c r="J258" i="10"/>
  <c r="J263" i="10" s="1"/>
  <c r="J191" i="10"/>
  <c r="A257" i="10"/>
  <c r="A256" i="10"/>
  <c r="A255" i="10"/>
  <c r="A254" i="10"/>
  <c r="H253" i="10"/>
  <c r="H252" i="10"/>
  <c r="H251" i="10"/>
  <c r="B221" i="10"/>
  <c r="B194" i="10"/>
  <c r="K191" i="10"/>
  <c r="B191" i="10"/>
  <c r="I188" i="10"/>
  <c r="A148" i="10"/>
  <c r="I222" i="10"/>
  <c r="H226" i="10"/>
  <c r="H234" i="10"/>
  <c r="H238" i="10"/>
  <c r="H246" i="10"/>
  <c r="H231" i="10"/>
  <c r="H235" i="10"/>
  <c r="H243" i="10"/>
  <c r="H228" i="10"/>
  <c r="H229" i="10"/>
  <c r="I229" i="10"/>
  <c r="H237" i="10"/>
  <c r="I241" i="10"/>
  <c r="N36" i="5"/>
  <c r="I172" i="1" s="1"/>
  <c r="O36" i="5"/>
  <c r="J172" i="1" s="1"/>
  <c r="P36" i="5"/>
  <c r="K172" i="1" s="1"/>
  <c r="D50" i="6"/>
  <c r="Q36" i="5"/>
  <c r="M172" i="1" s="1"/>
  <c r="S36" i="5"/>
  <c r="N172" i="1" s="1"/>
  <c r="B41" i="1"/>
  <c r="B119" i="10" s="1"/>
  <c r="B222" i="10" s="1"/>
  <c r="B43" i="10" s="1"/>
  <c r="B42" i="1"/>
  <c r="B120" i="10" s="1"/>
  <c r="B223" i="10" s="1"/>
  <c r="B44" i="10" s="1"/>
  <c r="B43" i="1"/>
  <c r="B121" i="10" s="1"/>
  <c r="B224" i="10" s="1"/>
  <c r="B45" i="10" s="1"/>
  <c r="B44" i="1"/>
  <c r="B122" i="10" s="1"/>
  <c r="B225" i="10" s="1"/>
  <c r="B46" i="10" s="1"/>
  <c r="B45" i="1"/>
  <c r="B123" i="10" s="1"/>
  <c r="B226" i="10" s="1"/>
  <c r="B47" i="10" s="1"/>
  <c r="B46" i="1"/>
  <c r="B124" i="10" s="1"/>
  <c r="B227" i="10" s="1"/>
  <c r="B48" i="10" s="1"/>
  <c r="B47" i="1"/>
  <c r="B125" i="10" s="1"/>
  <c r="B228" i="10" s="1"/>
  <c r="B49" i="10" s="1"/>
  <c r="B48" i="1"/>
  <c r="B126" i="10" s="1"/>
  <c r="B229" i="10" s="1"/>
  <c r="B50" i="10" s="1"/>
  <c r="B49" i="1"/>
  <c r="B127" i="10" s="1"/>
  <c r="B230" i="10" s="1"/>
  <c r="B51" i="10" s="1"/>
  <c r="B50" i="1"/>
  <c r="B128" i="10" s="1"/>
  <c r="B231" i="10" s="1"/>
  <c r="B52" i="10" s="1"/>
  <c r="B51" i="1"/>
  <c r="B129" i="10" s="1"/>
  <c r="B232" i="10" s="1"/>
  <c r="B53" i="10" s="1"/>
  <c r="B52" i="1"/>
  <c r="B130" i="10" s="1"/>
  <c r="B53" i="1"/>
  <c r="B131" i="10" s="1"/>
  <c r="B234" i="10" s="1"/>
  <c r="B55" i="10" s="1"/>
  <c r="B54" i="1"/>
  <c r="B132" i="10" s="1"/>
  <c r="B235" i="10" s="1"/>
  <c r="B56" i="10" s="1"/>
  <c r="B55" i="1"/>
  <c r="B133" i="10" s="1"/>
  <c r="B56" i="1"/>
  <c r="B134" i="10" s="1"/>
  <c r="B237" i="10" s="1"/>
  <c r="B58" i="10" s="1"/>
  <c r="B57" i="1"/>
  <c r="B135" i="10" s="1"/>
  <c r="B238" i="10" s="1"/>
  <c r="B59" i="10" s="1"/>
  <c r="B58" i="1"/>
  <c r="B136" i="10" s="1"/>
  <c r="B239" i="10" s="1"/>
  <c r="B60" i="10" s="1"/>
  <c r="B59" i="1"/>
  <c r="B137" i="10" s="1"/>
  <c r="B240" i="10" s="1"/>
  <c r="B61" i="10" s="1"/>
  <c r="B60" i="1"/>
  <c r="B138" i="10" s="1"/>
  <c r="B241" i="10" s="1"/>
  <c r="B62" i="10" s="1"/>
  <c r="C46" i="6"/>
  <c r="AG11" i="1"/>
  <c r="C27" i="4"/>
  <c r="C26" i="4"/>
  <c r="C25" i="4"/>
  <c r="C24" i="4"/>
  <c r="C23" i="4"/>
  <c r="H26" i="4"/>
  <c r="M31" i="5"/>
  <c r="A44" i="1"/>
  <c r="A43" i="1"/>
  <c r="A42" i="1"/>
  <c r="A41" i="1"/>
  <c r="A66" i="1"/>
  <c r="A65" i="1"/>
  <c r="A64" i="1"/>
  <c r="A63" i="1"/>
  <c r="A62" i="1"/>
  <c r="A61" i="1"/>
  <c r="A60" i="1"/>
  <c r="A59" i="1"/>
  <c r="A58" i="1"/>
  <c r="A57" i="1"/>
  <c r="A56" i="1"/>
  <c r="A55" i="1"/>
  <c r="A53" i="1"/>
  <c r="A54" i="1"/>
  <c r="A52" i="1"/>
  <c r="A48" i="1"/>
  <c r="A47" i="1"/>
  <c r="A46" i="1"/>
  <c r="A45" i="1"/>
  <c r="H76" i="6"/>
  <c r="A76" i="6"/>
  <c r="H75" i="6"/>
  <c r="A75" i="6"/>
  <c r="H74" i="6"/>
  <c r="A74" i="6"/>
  <c r="H73" i="6"/>
  <c r="A73" i="6"/>
  <c r="H72" i="6"/>
  <c r="A72" i="6"/>
  <c r="H71" i="6"/>
  <c r="A71" i="6"/>
  <c r="H70" i="6"/>
  <c r="A70" i="6"/>
  <c r="H69" i="6"/>
  <c r="A69" i="6"/>
  <c r="H68" i="6"/>
  <c r="A68" i="6"/>
  <c r="H67" i="6"/>
  <c r="A67" i="6"/>
  <c r="H66" i="6"/>
  <c r="A66" i="6"/>
  <c r="H65" i="6"/>
  <c r="A65" i="6"/>
  <c r="H64" i="6"/>
  <c r="A64" i="6"/>
  <c r="H63" i="6"/>
  <c r="A63" i="6"/>
  <c r="H62" i="6"/>
  <c r="A62" i="6"/>
  <c r="H61" i="6"/>
  <c r="A61" i="6"/>
  <c r="H60" i="6"/>
  <c r="A60" i="6"/>
  <c r="H59" i="6"/>
  <c r="A59" i="6"/>
  <c r="H58" i="6"/>
  <c r="A58" i="6"/>
  <c r="H57" i="6"/>
  <c r="A57" i="6"/>
  <c r="F56" i="6"/>
  <c r="E56" i="6"/>
  <c r="D56" i="6"/>
  <c r="C56" i="6"/>
  <c r="B56" i="6"/>
  <c r="A50" i="6"/>
  <c r="A49" i="6"/>
  <c r="B46" i="6"/>
  <c r="B45" i="6"/>
  <c r="B44" i="6"/>
  <c r="B43" i="6"/>
  <c r="B40" i="6"/>
  <c r="B39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B5" i="6"/>
  <c r="U37" i="5"/>
  <c r="T36" i="5"/>
  <c r="F50" i="6"/>
  <c r="E50" i="6"/>
  <c r="C50" i="6"/>
  <c r="M36" i="5"/>
  <c r="U35" i="5"/>
  <c r="U33" i="5"/>
  <c r="J21" i="5"/>
  <c r="U15" i="5"/>
  <c r="U14" i="5"/>
  <c r="U9" i="5"/>
  <c r="U8" i="5"/>
  <c r="J7" i="5"/>
  <c r="U6" i="5"/>
  <c r="C1" i="5"/>
  <c r="H28" i="4"/>
  <c r="H27" i="4"/>
  <c r="H25" i="4"/>
  <c r="H24" i="4"/>
  <c r="D10" i="4"/>
  <c r="C2" i="4"/>
  <c r="G172" i="1"/>
  <c r="P171" i="1"/>
  <c r="G171" i="1"/>
  <c r="G170" i="1"/>
  <c r="P169" i="1"/>
  <c r="G169" i="1"/>
  <c r="C165" i="1"/>
  <c r="A165" i="1"/>
  <c r="C164" i="1"/>
  <c r="A164" i="1"/>
  <c r="C163" i="1"/>
  <c r="A163" i="1"/>
  <c r="C162" i="1"/>
  <c r="A162" i="1"/>
  <c r="C161" i="1"/>
  <c r="A161" i="1"/>
  <c r="B66" i="1"/>
  <c r="B144" i="10" s="1"/>
  <c r="B65" i="1"/>
  <c r="B143" i="10" s="1"/>
  <c r="B246" i="10" s="1"/>
  <c r="B67" i="10" s="1"/>
  <c r="B64" i="1"/>
  <c r="B142" i="10" s="1"/>
  <c r="B245" i="10" s="1"/>
  <c r="B66" i="10" s="1"/>
  <c r="B63" i="1"/>
  <c r="B141" i="10" s="1"/>
  <c r="B244" i="10" s="1"/>
  <c r="B65" i="10" s="1"/>
  <c r="B62" i="1"/>
  <c r="B140" i="10" s="1"/>
  <c r="B243" i="10" s="1"/>
  <c r="B64" i="10" s="1"/>
  <c r="B61" i="1"/>
  <c r="B139" i="10" s="1"/>
  <c r="B242" i="10" s="1"/>
  <c r="B63" i="10" s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3" i="1"/>
  <c r="G12" i="1"/>
  <c r="G11" i="1"/>
  <c r="B6" i="6"/>
  <c r="N3" i="1"/>
  <c r="E37" i="6"/>
  <c r="R26" i="1"/>
  <c r="R11" i="1"/>
  <c r="R13" i="1"/>
  <c r="B66" i="6"/>
  <c r="R18" i="1"/>
  <c r="B72" i="6"/>
  <c r="R14" i="1"/>
  <c r="B64" i="6"/>
  <c r="C45" i="6"/>
  <c r="C44" i="6"/>
  <c r="B58" i="6"/>
  <c r="R28" i="1"/>
  <c r="B62" i="6"/>
  <c r="R17" i="1"/>
  <c r="O172" i="1"/>
  <c r="H50" i="6"/>
  <c r="B50" i="6"/>
  <c r="H195" i="10"/>
  <c r="I169" i="1"/>
  <c r="N31" i="5"/>
  <c r="I171" i="1" s="1"/>
  <c r="J169" i="1"/>
  <c r="I170" i="1"/>
  <c r="K169" i="1"/>
  <c r="O31" i="5"/>
  <c r="J171" i="1" s="1"/>
  <c r="Q31" i="5"/>
  <c r="M171" i="1" s="1"/>
  <c r="L169" i="1"/>
  <c r="J170" i="1"/>
  <c r="P31" i="5"/>
  <c r="K171" i="1" s="1"/>
  <c r="K170" i="1"/>
  <c r="L170" i="1"/>
  <c r="N169" i="1"/>
  <c r="O169" i="1"/>
  <c r="S31" i="5"/>
  <c r="N171" i="1" s="1"/>
  <c r="N170" i="1"/>
  <c r="O171" i="1"/>
  <c r="T31" i="5"/>
  <c r="O170" i="1"/>
  <c r="H191" i="10"/>
  <c r="E263" i="10"/>
  <c r="C5" i="6"/>
  <c r="D17" i="5"/>
  <c r="E61" i="3"/>
  <c r="I237" i="10"/>
  <c r="F237" i="10"/>
  <c r="A237" i="10" s="1"/>
  <c r="F13" i="5"/>
  <c r="M61" i="3"/>
  <c r="M44" i="3"/>
  <c r="I238" i="10"/>
  <c r="F238" i="10"/>
  <c r="F59" i="10" s="1"/>
  <c r="A59" i="10" s="1"/>
  <c r="R27" i="1"/>
  <c r="B73" i="6"/>
  <c r="N8" i="3"/>
  <c r="M60" i="3"/>
  <c r="M95" i="3"/>
  <c r="G95" i="3"/>
  <c r="D95" i="3"/>
  <c r="O78" i="3"/>
  <c r="L78" i="3"/>
  <c r="E78" i="3"/>
  <c r="K9" i="3"/>
  <c r="O9" i="3"/>
  <c r="D9" i="3"/>
  <c r="F27" i="3"/>
  <c r="E9" i="3"/>
  <c r="G9" i="3"/>
  <c r="L9" i="3"/>
  <c r="E27" i="3"/>
  <c r="M27" i="3"/>
  <c r="C9" i="3"/>
  <c r="F9" i="3"/>
  <c r="M9" i="3"/>
  <c r="D27" i="3"/>
  <c r="L27" i="3"/>
  <c r="D44" i="3"/>
  <c r="N9" i="3"/>
  <c r="C27" i="3"/>
  <c r="G27" i="3"/>
  <c r="K27" i="3"/>
  <c r="O27" i="3"/>
  <c r="L44" i="3"/>
  <c r="D61" i="3"/>
  <c r="L61" i="3"/>
  <c r="D78" i="3"/>
  <c r="N27" i="3"/>
  <c r="C44" i="3"/>
  <c r="F44" i="3"/>
  <c r="N44" i="3"/>
  <c r="F61" i="3"/>
  <c r="N61" i="3"/>
  <c r="F78" i="3"/>
  <c r="N78" i="3"/>
  <c r="F95" i="3"/>
  <c r="N95" i="3"/>
  <c r="G44" i="3"/>
  <c r="K44" i="3"/>
  <c r="O44" i="3"/>
  <c r="C61" i="3"/>
  <c r="O61" i="3"/>
  <c r="G78" i="3"/>
  <c r="K78" i="3"/>
  <c r="C95" i="3"/>
  <c r="L95" i="3"/>
  <c r="O95" i="3"/>
  <c r="E44" i="3"/>
  <c r="G61" i="3"/>
  <c r="K61" i="3"/>
  <c r="C78" i="3"/>
  <c r="M78" i="3"/>
  <c r="E95" i="3"/>
  <c r="K31" i="3"/>
  <c r="C48" i="3"/>
  <c r="C98" i="3"/>
  <c r="K81" i="3"/>
  <c r="C12" i="3"/>
  <c r="K12" i="3"/>
  <c r="C30" i="3"/>
  <c r="K30" i="3"/>
  <c r="C47" i="3"/>
  <c r="K47" i="3"/>
  <c r="C64" i="3"/>
  <c r="K64" i="3"/>
  <c r="C81" i="3"/>
  <c r="D172" i="10"/>
  <c r="H239" i="10"/>
  <c r="B166" i="10"/>
  <c r="A161" i="10"/>
  <c r="I228" i="10"/>
  <c r="I239" i="10"/>
  <c r="H223" i="10"/>
  <c r="I226" i="10"/>
  <c r="F227" i="10"/>
  <c r="A227" i="10" s="1"/>
  <c r="I227" i="10"/>
  <c r="H227" i="10"/>
  <c r="F243" i="10"/>
  <c r="F64" i="10" s="1"/>
  <c r="A64" i="10" s="1"/>
  <c r="I243" i="10"/>
  <c r="F240" i="10"/>
  <c r="F61" i="10" s="1"/>
  <c r="A61" i="10" s="1"/>
  <c r="H240" i="10"/>
  <c r="I240" i="10"/>
  <c r="H233" i="10"/>
  <c r="D169" i="10"/>
  <c r="I246" i="10"/>
  <c r="F224" i="10"/>
  <c r="A224" i="10" s="1"/>
  <c r="H224" i="10"/>
  <c r="B179" i="10"/>
  <c r="D179" i="10"/>
  <c r="F246" i="10"/>
  <c r="F67" i="10" s="1"/>
  <c r="A67" i="10" s="1"/>
  <c r="I191" i="10"/>
  <c r="A263" i="10"/>
  <c r="I224" i="10"/>
  <c r="D166" i="10"/>
  <c r="F244" i="10"/>
  <c r="A244" i="10" s="1"/>
  <c r="H244" i="10"/>
  <c r="F234" i="10"/>
  <c r="A234" i="10" s="1"/>
  <c r="I234" i="10"/>
  <c r="H230" i="10"/>
  <c r="D181" i="10"/>
  <c r="K263" i="10"/>
  <c r="B69" i="10"/>
  <c r="F232" i="10"/>
  <c r="F53" i="10" s="1"/>
  <c r="A53" i="10" s="1"/>
  <c r="H232" i="10"/>
  <c r="F225" i="10"/>
  <c r="A225" i="10" s="1"/>
  <c r="F222" i="10"/>
  <c r="F43" i="10" s="1"/>
  <c r="A43" i="10" s="1"/>
  <c r="H222" i="10"/>
  <c r="F241" i="10"/>
  <c r="F62" i="10" s="1"/>
  <c r="A62" i="10" s="1"/>
  <c r="H241" i="10"/>
  <c r="F235" i="10"/>
  <c r="F56" i="10" s="1"/>
  <c r="A56" i="10" s="1"/>
  <c r="I235" i="10"/>
  <c r="F231" i="10"/>
  <c r="F52" i="10" s="1"/>
  <c r="A52" i="10" s="1"/>
  <c r="K82" i="3"/>
  <c r="C65" i="3"/>
  <c r="E17" i="5"/>
  <c r="K99" i="3"/>
  <c r="K48" i="3"/>
  <c r="C82" i="3"/>
  <c r="C31" i="3"/>
  <c r="K65" i="3"/>
  <c r="C13" i="3"/>
  <c r="C99" i="3"/>
  <c r="C6" i="3"/>
  <c r="K6" i="3"/>
  <c r="K24" i="3"/>
  <c r="C24" i="3"/>
  <c r="C41" i="3"/>
  <c r="K41" i="3"/>
  <c r="C58" i="3"/>
  <c r="C75" i="3"/>
  <c r="K58" i="3"/>
  <c r="K75" i="3"/>
  <c r="K92" i="3"/>
  <c r="C92" i="3"/>
  <c r="D48" i="3"/>
  <c r="L65" i="3"/>
  <c r="D99" i="3"/>
  <c r="L99" i="3"/>
  <c r="D13" i="3"/>
  <c r="D82" i="3"/>
  <c r="L13" i="3"/>
  <c r="D31" i="3"/>
  <c r="L48" i="3"/>
  <c r="L82" i="3"/>
  <c r="L31" i="3"/>
  <c r="D65" i="3"/>
  <c r="F17" i="5"/>
  <c r="D6" i="3"/>
  <c r="L6" i="3"/>
  <c r="L24" i="3"/>
  <c r="D24" i="3"/>
  <c r="D41" i="3"/>
  <c r="D58" i="3"/>
  <c r="L41" i="3"/>
  <c r="D75" i="3"/>
  <c r="D92" i="3"/>
  <c r="L92" i="3"/>
  <c r="L75" i="3"/>
  <c r="L58" i="3"/>
  <c r="E6" i="3"/>
  <c r="E24" i="3"/>
  <c r="M6" i="3"/>
  <c r="M24" i="3"/>
  <c r="M41" i="3"/>
  <c r="M58" i="3"/>
  <c r="M75" i="3"/>
  <c r="E58" i="3"/>
  <c r="E75" i="3"/>
  <c r="E92" i="3"/>
  <c r="E41" i="3"/>
  <c r="M92" i="3"/>
  <c r="F6" i="3"/>
  <c r="F24" i="3"/>
  <c r="N6" i="3"/>
  <c r="N24" i="3"/>
  <c r="F41" i="3"/>
  <c r="N41" i="3"/>
  <c r="N58" i="3"/>
  <c r="N92" i="3"/>
  <c r="N75" i="3"/>
  <c r="F58" i="3"/>
  <c r="F92" i="3"/>
  <c r="F75" i="3"/>
  <c r="O24" i="3"/>
  <c r="G6" i="3"/>
  <c r="G24" i="3"/>
  <c r="G41" i="3"/>
  <c r="O6" i="3"/>
  <c r="G58" i="3"/>
  <c r="G75" i="3"/>
  <c r="O58" i="3"/>
  <c r="O75" i="3"/>
  <c r="O92" i="3"/>
  <c r="G92" i="3"/>
  <c r="O41" i="3"/>
  <c r="R152" i="1" l="1"/>
  <c r="S152" i="1" s="1"/>
  <c r="K152" i="1" s="1"/>
  <c r="S155" i="1"/>
  <c r="T155" i="1" s="1"/>
  <c r="M155" i="1" s="1"/>
  <c r="J155" i="1"/>
  <c r="I155" i="1"/>
  <c r="R156" i="1"/>
  <c r="S156" i="1" s="1"/>
  <c r="T156" i="1" s="1"/>
  <c r="M156" i="1" s="1"/>
  <c r="B41" i="6"/>
  <c r="N17" i="5"/>
  <c r="C10" i="5" s="1"/>
  <c r="P23" i="5"/>
  <c r="K165" i="1"/>
  <c r="N23" i="5"/>
  <c r="N29" i="5" s="1"/>
  <c r="O29" i="5" s="1"/>
  <c r="I165" i="1"/>
  <c r="I35" i="2"/>
  <c r="O165" i="1" s="1"/>
  <c r="K164" i="1"/>
  <c r="P22" i="5" s="1"/>
  <c r="I164" i="1"/>
  <c r="N22" i="5" s="1"/>
  <c r="N28" i="5" s="1"/>
  <c r="O28" i="5" s="1"/>
  <c r="I28" i="2"/>
  <c r="O164" i="1" s="1"/>
  <c r="T22" i="5" s="1"/>
  <c r="K163" i="1"/>
  <c r="P21" i="5" s="1"/>
  <c r="I163" i="1"/>
  <c r="N21" i="5" s="1"/>
  <c r="N27" i="5" s="1"/>
  <c r="I21" i="2"/>
  <c r="O163" i="1" s="1"/>
  <c r="J163" i="1"/>
  <c r="O21" i="5" s="1"/>
  <c r="O27" i="5" s="1"/>
  <c r="K162" i="1"/>
  <c r="P20" i="5" s="1"/>
  <c r="I162" i="1"/>
  <c r="N20" i="5" s="1"/>
  <c r="N26" i="5" s="1"/>
  <c r="I14" i="2"/>
  <c r="O162" i="1" s="1"/>
  <c r="S19" i="5"/>
  <c r="M161" i="1"/>
  <c r="J12" i="5"/>
  <c r="C13" i="5"/>
  <c r="H17" i="5"/>
  <c r="E13" i="5"/>
  <c r="D13" i="5"/>
  <c r="M141" i="1"/>
  <c r="C37" i="6"/>
  <c r="I161" i="1"/>
  <c r="N19" i="5" s="1"/>
  <c r="N25" i="5" s="1"/>
  <c r="I7" i="2"/>
  <c r="O161" i="1" s="1"/>
  <c r="T19" i="5" s="1"/>
  <c r="L60" i="3"/>
  <c r="G60" i="3"/>
  <c r="K43" i="3"/>
  <c r="F167" i="10"/>
  <c r="A167" i="10" s="1"/>
  <c r="F26" i="3"/>
  <c r="B69" i="6"/>
  <c r="R23" i="1"/>
  <c r="F60" i="3"/>
  <c r="O26" i="3"/>
  <c r="C94" i="3"/>
  <c r="K77" i="3"/>
  <c r="L77" i="3"/>
  <c r="L26" i="3"/>
  <c r="O94" i="3"/>
  <c r="F176" i="10"/>
  <c r="A176" i="10" s="1"/>
  <c r="F43" i="3"/>
  <c r="C72" i="6"/>
  <c r="B60" i="6"/>
  <c r="T26" i="1"/>
  <c r="I23" i="1"/>
  <c r="I53" i="1" s="1"/>
  <c r="B181" i="10"/>
  <c r="L172" i="1"/>
  <c r="R16" i="1"/>
  <c r="C29" i="3"/>
  <c r="B20" i="6"/>
  <c r="R29" i="1"/>
  <c r="C43" i="6"/>
  <c r="B68" i="6"/>
  <c r="O84" i="1"/>
  <c r="I154" i="1"/>
  <c r="B75" i="6"/>
  <c r="P61" i="3"/>
  <c r="F169" i="10"/>
  <c r="A169" i="10" s="1"/>
  <c r="J121" i="1"/>
  <c r="O17" i="5" s="1"/>
  <c r="D10" i="5" s="1"/>
  <c r="C97" i="3"/>
  <c r="L79" i="3"/>
  <c r="K79" i="3"/>
  <c r="N77" i="3"/>
  <c r="K63" i="3"/>
  <c r="K29" i="3"/>
  <c r="S154" i="1"/>
  <c r="T154" i="1" s="1"/>
  <c r="M154" i="1" s="1"/>
  <c r="J154" i="1"/>
  <c r="D77" i="3"/>
  <c r="K46" i="3"/>
  <c r="N94" i="3"/>
  <c r="F77" i="3"/>
  <c r="E60" i="3"/>
  <c r="C60" i="3"/>
  <c r="K8" i="3"/>
  <c r="D26" i="3"/>
  <c r="D8" i="3"/>
  <c r="K11" i="3"/>
  <c r="D60" i="3"/>
  <c r="R24" i="1"/>
  <c r="D37" i="6"/>
  <c r="F230" i="10"/>
  <c r="F51" i="10" s="1"/>
  <c r="A51" i="10" s="1"/>
  <c r="B167" i="10"/>
  <c r="K80" i="3"/>
  <c r="C63" i="3"/>
  <c r="K94" i="3"/>
  <c r="N60" i="3"/>
  <c r="M43" i="3"/>
  <c r="O43" i="3"/>
  <c r="C43" i="3"/>
  <c r="M8" i="3"/>
  <c r="C8" i="3"/>
  <c r="C11" i="3"/>
  <c r="C80" i="3"/>
  <c r="L43" i="3"/>
  <c r="B63" i="6"/>
  <c r="B57" i="6"/>
  <c r="I223" i="10"/>
  <c r="F245" i="10"/>
  <c r="F66" i="10" s="1"/>
  <c r="A66" i="10" s="1"/>
  <c r="N16" i="5"/>
  <c r="C9" i="5" s="1"/>
  <c r="J9" i="5" s="1"/>
  <c r="O87" i="1"/>
  <c r="K99" i="1"/>
  <c r="M99" i="1" s="1"/>
  <c r="M121" i="1" s="1"/>
  <c r="I30" i="1"/>
  <c r="I60" i="1" s="1"/>
  <c r="I15" i="1"/>
  <c r="I45" i="1" s="1"/>
  <c r="I153" i="1"/>
  <c r="A228" i="10"/>
  <c r="I233" i="10"/>
  <c r="H247" i="10"/>
  <c r="I242" i="10"/>
  <c r="H236" i="10"/>
  <c r="N43" i="3"/>
  <c r="M94" i="3"/>
  <c r="G77" i="3"/>
  <c r="G43" i="3"/>
  <c r="K26" i="3"/>
  <c r="O8" i="3"/>
  <c r="F94" i="3"/>
  <c r="D43" i="3"/>
  <c r="B236" i="10"/>
  <c r="B57" i="10" s="1"/>
  <c r="I225" i="10"/>
  <c r="H242" i="10"/>
  <c r="J36" i="1"/>
  <c r="C33" i="6" s="1"/>
  <c r="I28" i="1"/>
  <c r="I58" i="1" s="1"/>
  <c r="I13" i="1"/>
  <c r="I43" i="1" s="1"/>
  <c r="J26" i="1"/>
  <c r="J56" i="1" s="1"/>
  <c r="Q21" i="5"/>
  <c r="I20" i="1"/>
  <c r="I50" i="1" s="1"/>
  <c r="I247" i="10"/>
  <c r="E94" i="3"/>
  <c r="C77" i="3"/>
  <c r="G26" i="3"/>
  <c r="L8" i="3"/>
  <c r="L94" i="3"/>
  <c r="B247" i="10"/>
  <c r="B68" i="10" s="1"/>
  <c r="D175" i="10"/>
  <c r="D94" i="3"/>
  <c r="M77" i="3"/>
  <c r="O60" i="3"/>
  <c r="M26" i="3"/>
  <c r="C26" i="3"/>
  <c r="G8" i="3"/>
  <c r="C46" i="3"/>
  <c r="T16" i="1"/>
  <c r="R22" i="1"/>
  <c r="I245" i="10"/>
  <c r="Q23" i="5"/>
  <c r="I26" i="1"/>
  <c r="I56" i="1" s="1"/>
  <c r="G94" i="3"/>
  <c r="E43" i="3"/>
  <c r="K97" i="3"/>
  <c r="I236" i="10"/>
  <c r="O77" i="3"/>
  <c r="E77" i="3"/>
  <c r="K60" i="3"/>
  <c r="N26" i="3"/>
  <c r="F8" i="3"/>
  <c r="E8" i="3"/>
  <c r="B233" i="10"/>
  <c r="B54" i="10" s="1"/>
  <c r="I33" i="1"/>
  <c r="I63" i="1" s="1"/>
  <c r="I25" i="1"/>
  <c r="I55" i="1" s="1"/>
  <c r="D185" i="10"/>
  <c r="R30" i="1"/>
  <c r="T32" i="1"/>
  <c r="B184" i="10"/>
  <c r="D184" i="10"/>
  <c r="I32" i="1"/>
  <c r="K26" i="1"/>
  <c r="D23" i="6" s="1"/>
  <c r="V26" i="1"/>
  <c r="D72" i="6"/>
  <c r="A236" i="10"/>
  <c r="B175" i="10"/>
  <c r="B67" i="6"/>
  <c r="D173" i="10"/>
  <c r="R20" i="1"/>
  <c r="I21" i="1"/>
  <c r="C117" i="3"/>
  <c r="L112" i="1"/>
  <c r="N112" i="1" s="1"/>
  <c r="T152" i="1"/>
  <c r="M152" i="1" s="1"/>
  <c r="D44" i="6"/>
  <c r="E62" i="3"/>
  <c r="L97" i="1"/>
  <c r="D45" i="6"/>
  <c r="L118" i="1"/>
  <c r="N118" i="1" s="1"/>
  <c r="L103" i="1"/>
  <c r="N103" i="1" s="1"/>
  <c r="J157" i="1"/>
  <c r="S157" i="1"/>
  <c r="D43" i="6"/>
  <c r="L109" i="1"/>
  <c r="N109" i="1" s="1"/>
  <c r="I44" i="1"/>
  <c r="B11" i="6"/>
  <c r="L115" i="1"/>
  <c r="N115" i="1" s="1"/>
  <c r="L100" i="1"/>
  <c r="N100" i="1" s="1"/>
  <c r="K156" i="1"/>
  <c r="K155" i="1"/>
  <c r="O136" i="1"/>
  <c r="L106" i="1"/>
  <c r="N106" i="1" s="1"/>
  <c r="C45" i="3"/>
  <c r="M96" i="3"/>
  <c r="C96" i="3"/>
  <c r="E79" i="3"/>
  <c r="E28" i="3"/>
  <c r="C39" i="6"/>
  <c r="N51" i="5"/>
  <c r="B176" i="10"/>
  <c r="D96" i="3"/>
  <c r="M62" i="3"/>
  <c r="E10" i="3"/>
  <c r="C40" i="6"/>
  <c r="R35" i="1"/>
  <c r="M94" i="1"/>
  <c r="S153" i="1"/>
  <c r="I157" i="1"/>
  <c r="D79" i="3"/>
  <c r="M45" i="3"/>
  <c r="D46" i="3"/>
  <c r="M79" i="3"/>
  <c r="L62" i="3"/>
  <c r="C79" i="3"/>
  <c r="D45" i="3"/>
  <c r="D10" i="3"/>
  <c r="K28" i="3"/>
  <c r="O79" i="1"/>
  <c r="T16" i="5" s="1"/>
  <c r="P78" i="3"/>
  <c r="K62" i="3"/>
  <c r="L28" i="3"/>
  <c r="E96" i="3"/>
  <c r="L120" i="1"/>
  <c r="L117" i="1"/>
  <c r="L114" i="1"/>
  <c r="L111" i="1"/>
  <c r="L108" i="1"/>
  <c r="L105" i="1"/>
  <c r="L102" i="1"/>
  <c r="L99" i="1"/>
  <c r="T29" i="1"/>
  <c r="D62" i="3"/>
  <c r="D28" i="3"/>
  <c r="C28" i="3"/>
  <c r="L96" i="3"/>
  <c r="L45" i="3"/>
  <c r="C62" i="3"/>
  <c r="M10" i="3"/>
  <c r="J94" i="1"/>
  <c r="C10" i="3"/>
  <c r="K10" i="3"/>
  <c r="R25" i="1"/>
  <c r="K96" i="3"/>
  <c r="K45" i="3"/>
  <c r="E45" i="3"/>
  <c r="L10" i="3"/>
  <c r="L119" i="1"/>
  <c r="L116" i="1"/>
  <c r="L113" i="1"/>
  <c r="L110" i="1"/>
  <c r="L107" i="1"/>
  <c r="L104" i="1"/>
  <c r="L101" i="1"/>
  <c r="L98" i="1"/>
  <c r="C61" i="6"/>
  <c r="M28" i="3"/>
  <c r="R15" i="1"/>
  <c r="K98" i="3"/>
  <c r="K13" i="3"/>
  <c r="I46" i="1"/>
  <c r="B13" i="6"/>
  <c r="C63" i="6"/>
  <c r="J17" i="1"/>
  <c r="J34" i="1"/>
  <c r="C31" i="6" s="1"/>
  <c r="T34" i="1"/>
  <c r="D58" i="6"/>
  <c r="J12" i="1"/>
  <c r="J42" i="1" s="1"/>
  <c r="T12" i="1"/>
  <c r="C58" i="6"/>
  <c r="C64" i="6"/>
  <c r="T18" i="1"/>
  <c r="J18" i="1"/>
  <c r="B76" i="6"/>
  <c r="I18" i="1"/>
  <c r="I48" i="1" s="1"/>
  <c r="I12" i="1"/>
  <c r="I42" i="1" s="1"/>
  <c r="B65" i="6"/>
  <c r="R19" i="1"/>
  <c r="I34" i="1"/>
  <c r="I64" i="1" s="1"/>
  <c r="I17" i="1"/>
  <c r="I11" i="1"/>
  <c r="I41" i="1" s="1"/>
  <c r="B59" i="6"/>
  <c r="R34" i="1"/>
  <c r="H95" i="3"/>
  <c r="B61" i="6"/>
  <c r="R12" i="1"/>
  <c r="D168" i="10"/>
  <c r="R21" i="1"/>
  <c r="B168" i="10"/>
  <c r="P95" i="3"/>
  <c r="D180" i="10"/>
  <c r="B74" i="6"/>
  <c r="G14" i="3"/>
  <c r="A220" i="10"/>
  <c r="O139" i="1"/>
  <c r="A208" i="10"/>
  <c r="A239" i="10"/>
  <c r="F18" i="10"/>
  <c r="A18" i="10" s="1"/>
  <c r="F39" i="10"/>
  <c r="A39" i="10" s="1"/>
  <c r="A211" i="10"/>
  <c r="F24" i="10"/>
  <c r="A24" i="10" s="1"/>
  <c r="A214" i="10"/>
  <c r="M46" i="3"/>
  <c r="M97" i="3"/>
  <c r="M11" i="3"/>
  <c r="E63" i="3"/>
  <c r="M80" i="3"/>
  <c r="E11" i="3"/>
  <c r="E46" i="3"/>
  <c r="E97" i="3"/>
  <c r="D46" i="6"/>
  <c r="M63" i="3"/>
  <c r="E29" i="3"/>
  <c r="E80" i="3"/>
  <c r="M29" i="3"/>
  <c r="K141" i="1"/>
  <c r="D97" i="3"/>
  <c r="L80" i="3"/>
  <c r="E118" i="3"/>
  <c r="D80" i="3"/>
  <c r="L63" i="3"/>
  <c r="L29" i="3"/>
  <c r="D63" i="3"/>
  <c r="D29" i="3"/>
  <c r="L46" i="3"/>
  <c r="L97" i="3"/>
  <c r="L11" i="3"/>
  <c r="F118" i="3"/>
  <c r="D11" i="3"/>
  <c r="J141" i="1"/>
  <c r="A205" i="10"/>
  <c r="A203" i="10"/>
  <c r="H27" i="3"/>
  <c r="T21" i="5"/>
  <c r="H44" i="3"/>
  <c r="T57" i="5"/>
  <c r="S20" i="5"/>
  <c r="L146" i="1"/>
  <c r="N146" i="1" s="1"/>
  <c r="L148" i="1"/>
  <c r="N148" i="1" s="1"/>
  <c r="H61" i="3"/>
  <c r="P9" i="3"/>
  <c r="J166" i="1"/>
  <c r="C48" i="6" s="1"/>
  <c r="P27" i="3"/>
  <c r="H78" i="3"/>
  <c r="C6" i="6"/>
  <c r="I149" i="1"/>
  <c r="B47" i="6" s="1"/>
  <c r="C14" i="3"/>
  <c r="L171" i="1"/>
  <c r="H9" i="3"/>
  <c r="Q59" i="5"/>
  <c r="P44" i="3"/>
  <c r="P59" i="5"/>
  <c r="P51" i="5"/>
  <c r="Q51" i="5"/>
  <c r="S51" i="5"/>
  <c r="T51" i="5"/>
  <c r="A207" i="10"/>
  <c r="A232" i="10"/>
  <c r="T56" i="5"/>
  <c r="O59" i="5"/>
  <c r="T55" i="5"/>
  <c r="U59" i="5"/>
  <c r="T58" i="5"/>
  <c r="K145" i="1"/>
  <c r="M145" i="1" s="1"/>
  <c r="S59" i="5"/>
  <c r="D5" i="6"/>
  <c r="D6" i="6"/>
  <c r="N166" i="1"/>
  <c r="E14" i="3"/>
  <c r="N54" i="5"/>
  <c r="O20" i="5"/>
  <c r="U51" i="5"/>
  <c r="S22" i="5"/>
  <c r="B174" i="10"/>
  <c r="S21" i="5"/>
  <c r="J147" i="1"/>
  <c r="K147" i="1" s="1"/>
  <c r="M147" i="1" s="1"/>
  <c r="J144" i="1"/>
  <c r="D174" i="10"/>
  <c r="F37" i="6"/>
  <c r="A206" i="10"/>
  <c r="D178" i="10"/>
  <c r="D14" i="3"/>
  <c r="O51" i="5"/>
  <c r="F185" i="10"/>
  <c r="A185" i="10" s="1"/>
  <c r="A218" i="10"/>
  <c r="A195" i="10"/>
  <c r="B178" i="10"/>
  <c r="F34" i="10"/>
  <c r="A34" i="10" s="1"/>
  <c r="F20" i="10"/>
  <c r="A20" i="10" s="1"/>
  <c r="A197" i="10"/>
  <c r="D118" i="3"/>
  <c r="A226" i="10"/>
  <c r="A209" i="10"/>
  <c r="C67" i="6"/>
  <c r="J21" i="1"/>
  <c r="T21" i="1"/>
  <c r="K17" i="1"/>
  <c r="D63" i="6"/>
  <c r="V17" i="1"/>
  <c r="I59" i="1"/>
  <c r="B26" i="6"/>
  <c r="D62" i="6"/>
  <c r="C70" i="6"/>
  <c r="T24" i="1"/>
  <c r="J24" i="1"/>
  <c r="I52" i="1"/>
  <c r="B19" i="6"/>
  <c r="F58" i="10"/>
  <c r="A58" i="10" s="1"/>
  <c r="A229" i="10"/>
  <c r="I36" i="1"/>
  <c r="I24" i="1"/>
  <c r="I19" i="1"/>
  <c r="A231" i="10"/>
  <c r="I35" i="1"/>
  <c r="F26" i="10"/>
  <c r="A26" i="10" s="1"/>
  <c r="B182" i="10"/>
  <c r="R33" i="1"/>
  <c r="T17" i="1"/>
  <c r="R36" i="1"/>
  <c r="F182" i="10"/>
  <c r="A182" i="10" s="1"/>
  <c r="I27" i="1"/>
  <c r="F180" i="10"/>
  <c r="A180" i="10" s="1"/>
  <c r="B71" i="6"/>
  <c r="C57" i="6"/>
  <c r="B70" i="6"/>
  <c r="F177" i="10"/>
  <c r="A177" i="10" s="1"/>
  <c r="I31" i="1"/>
  <c r="F35" i="10"/>
  <c r="A35" i="10" s="1"/>
  <c r="A213" i="10"/>
  <c r="B171" i="10"/>
  <c r="D171" i="10"/>
  <c r="F171" i="10"/>
  <c r="A171" i="10" s="1"/>
  <c r="B183" i="10"/>
  <c r="D183" i="10"/>
  <c r="F183" i="10"/>
  <c r="A183" i="10" s="1"/>
  <c r="T19" i="1"/>
  <c r="J19" i="1"/>
  <c r="H6" i="3"/>
  <c r="V11" i="1"/>
  <c r="K11" i="1"/>
  <c r="J35" i="1"/>
  <c r="T35" i="1"/>
  <c r="P6" i="3"/>
  <c r="D57" i="6"/>
  <c r="P58" i="3"/>
  <c r="F63" i="10"/>
  <c r="A63" i="10" s="1"/>
  <c r="A242" i="10"/>
  <c r="J13" i="1"/>
  <c r="T23" i="1"/>
  <c r="J23" i="1"/>
  <c r="F23" i="10"/>
  <c r="A23" i="10" s="1"/>
  <c r="T27" i="1"/>
  <c r="C73" i="6"/>
  <c r="J27" i="1"/>
  <c r="F54" i="10"/>
  <c r="A54" i="10" s="1"/>
  <c r="A233" i="10"/>
  <c r="B27" i="6"/>
  <c r="B177" i="10"/>
  <c r="P24" i="3"/>
  <c r="T11" i="1"/>
  <c r="H92" i="3"/>
  <c r="A246" i="10"/>
  <c r="B173" i="10"/>
  <c r="F37" i="10"/>
  <c r="A37" i="10" s="1"/>
  <c r="J11" i="1"/>
  <c r="P75" i="3"/>
  <c r="F45" i="10"/>
  <c r="A45" i="10" s="1"/>
  <c r="A170" i="10"/>
  <c r="A241" i="10"/>
  <c r="F48" i="10"/>
  <c r="A48" i="10" s="1"/>
  <c r="F55" i="10"/>
  <c r="A55" i="10" s="1"/>
  <c r="G117" i="3"/>
  <c r="F44" i="10"/>
  <c r="A44" i="10" s="1"/>
  <c r="A238" i="10"/>
  <c r="P41" i="3"/>
  <c r="F65" i="10"/>
  <c r="A65" i="10" s="1"/>
  <c r="A199" i="10"/>
  <c r="D170" i="10"/>
  <c r="B170" i="10"/>
  <c r="F22" i="10"/>
  <c r="A22" i="10" s="1"/>
  <c r="A210" i="10"/>
  <c r="A222" i="10"/>
  <c r="H58" i="3"/>
  <c r="A21" i="10"/>
  <c r="H24" i="3"/>
  <c r="H75" i="3"/>
  <c r="A240" i="10"/>
  <c r="A235" i="10"/>
  <c r="A243" i="10"/>
  <c r="A216" i="10"/>
  <c r="F41" i="10"/>
  <c r="A41" i="10" s="1"/>
  <c r="A247" i="10"/>
  <c r="F46" i="10"/>
  <c r="A46" i="10" s="1"/>
  <c r="T36" i="1"/>
  <c r="H41" i="3"/>
  <c r="P92" i="3"/>
  <c r="B31" i="6" l="1"/>
  <c r="K166" i="1"/>
  <c r="D48" i="6" s="1"/>
  <c r="O25" i="5"/>
  <c r="P25" i="5"/>
  <c r="Q25" i="5" s="1"/>
  <c r="F48" i="6"/>
  <c r="J152" i="1"/>
  <c r="J158" i="1" s="1"/>
  <c r="C36" i="6" s="1"/>
  <c r="J156" i="1"/>
  <c r="R17" i="5"/>
  <c r="G10" i="5" s="1"/>
  <c r="P29" i="5"/>
  <c r="P28" i="5"/>
  <c r="P27" i="5"/>
  <c r="R19" i="5"/>
  <c r="U19" i="5" s="1"/>
  <c r="M166" i="1"/>
  <c r="J13" i="5"/>
  <c r="B25" i="6"/>
  <c r="B23" i="6"/>
  <c r="U16" i="5"/>
  <c r="K121" i="1"/>
  <c r="P17" i="5" s="1"/>
  <c r="E10" i="5" s="1"/>
  <c r="B10" i="6"/>
  <c r="C9" i="6"/>
  <c r="K34" i="1"/>
  <c r="K64" i="1" s="1"/>
  <c r="Z32" i="1"/>
  <c r="Z23" i="1"/>
  <c r="Z35" i="1"/>
  <c r="Z19" i="1"/>
  <c r="K16" i="1"/>
  <c r="D13" i="6" s="1"/>
  <c r="V16" i="1"/>
  <c r="Z21" i="1"/>
  <c r="Z34" i="1"/>
  <c r="Z27" i="1"/>
  <c r="Z17" i="1"/>
  <c r="Z24" i="1"/>
  <c r="Z29" i="1"/>
  <c r="Z16" i="1"/>
  <c r="Z26" i="1"/>
  <c r="Z36" i="1"/>
  <c r="Z18" i="1"/>
  <c r="C62" i="6"/>
  <c r="J16" i="1"/>
  <c r="O93" i="1"/>
  <c r="O90" i="1"/>
  <c r="B15" i="6"/>
  <c r="O135" i="1"/>
  <c r="I158" i="1"/>
  <c r="B30" i="6"/>
  <c r="O26" i="5"/>
  <c r="I166" i="1"/>
  <c r="B48" i="6" s="1"/>
  <c r="T20" i="5"/>
  <c r="U20" i="5" s="1"/>
  <c r="B17" i="6"/>
  <c r="P77" i="3"/>
  <c r="C23" i="6"/>
  <c r="C41" i="6"/>
  <c r="K56" i="1"/>
  <c r="H26" i="3"/>
  <c r="H94" i="3"/>
  <c r="P43" i="3"/>
  <c r="H37" i="6"/>
  <c r="H60" i="3"/>
  <c r="H8" i="3"/>
  <c r="P60" i="3"/>
  <c r="P26" i="3"/>
  <c r="A230" i="10"/>
  <c r="H77" i="3"/>
  <c r="P8" i="3"/>
  <c r="H43" i="3"/>
  <c r="P94" i="3"/>
  <c r="I258" i="10"/>
  <c r="I263" i="10" s="1"/>
  <c r="J66" i="1"/>
  <c r="X34" i="1"/>
  <c r="L166" i="1"/>
  <c r="E48" i="6" s="1"/>
  <c r="K154" i="1"/>
  <c r="T14" i="1"/>
  <c r="C60" i="6"/>
  <c r="X12" i="1"/>
  <c r="K15" i="1"/>
  <c r="D12" i="6" s="1"/>
  <c r="T23" i="5"/>
  <c r="U23" i="5" s="1"/>
  <c r="X17" i="1"/>
  <c r="K12" i="1"/>
  <c r="D9" i="6" s="1"/>
  <c r="B22" i="6"/>
  <c r="U21" i="5"/>
  <c r="J14" i="1"/>
  <c r="B12" i="6"/>
  <c r="T15" i="1"/>
  <c r="H117" i="3"/>
  <c r="V12" i="1"/>
  <c r="F14" i="3"/>
  <c r="H14" i="3" s="1"/>
  <c r="J29" i="1"/>
  <c r="J59" i="1" s="1"/>
  <c r="A245" i="10"/>
  <c r="I62" i="1"/>
  <c r="B29" i="6"/>
  <c r="J32" i="1"/>
  <c r="L17" i="1"/>
  <c r="L47" i="1" s="1"/>
  <c r="J15" i="1"/>
  <c r="C12" i="6" s="1"/>
  <c r="C59" i="6"/>
  <c r="T13" i="1"/>
  <c r="L34" i="1"/>
  <c r="L64" i="1" s="1"/>
  <c r="I51" i="1"/>
  <c r="B18" i="6"/>
  <c r="E63" i="6"/>
  <c r="N119" i="1"/>
  <c r="O119" i="1" s="1"/>
  <c r="O89" i="1"/>
  <c r="K153" i="1"/>
  <c r="T153" i="1"/>
  <c r="M153" i="1" s="1"/>
  <c r="O92" i="1"/>
  <c r="O126" i="1"/>
  <c r="K94" i="1"/>
  <c r="D39" i="6"/>
  <c r="F45" i="3"/>
  <c r="U154" i="1"/>
  <c r="N154" i="1" s="1"/>
  <c r="L154" i="1"/>
  <c r="O127" i="1"/>
  <c r="O103" i="1"/>
  <c r="L121" i="1"/>
  <c r="F28" i="3"/>
  <c r="N45" i="3"/>
  <c r="N97" i="1"/>
  <c r="O125" i="1"/>
  <c r="O129" i="1"/>
  <c r="N62" i="3"/>
  <c r="O128" i="1"/>
  <c r="N10" i="3"/>
  <c r="C75" i="6"/>
  <c r="D40" i="6"/>
  <c r="O106" i="1"/>
  <c r="N99" i="1"/>
  <c r="O99" i="1" s="1"/>
  <c r="N79" i="3"/>
  <c r="O109" i="1"/>
  <c r="O118" i="1"/>
  <c r="E44" i="6"/>
  <c r="J64" i="1"/>
  <c r="O138" i="1"/>
  <c r="N98" i="1"/>
  <c r="O98" i="1" s="1"/>
  <c r="N102" i="1"/>
  <c r="O102" i="1" s="1"/>
  <c r="O115" i="1"/>
  <c r="U22" i="5"/>
  <c r="N101" i="1"/>
  <c r="O101" i="1" s="1"/>
  <c r="N105" i="1"/>
  <c r="O105" i="1" s="1"/>
  <c r="F10" i="3"/>
  <c r="N104" i="1"/>
  <c r="O104" i="1" s="1"/>
  <c r="N108" i="1"/>
  <c r="O108" i="1" s="1"/>
  <c r="N96" i="3"/>
  <c r="L152" i="1"/>
  <c r="U152" i="1"/>
  <c r="N152" i="1" s="1"/>
  <c r="N107" i="1"/>
  <c r="O107" i="1" s="1"/>
  <c r="F62" i="3"/>
  <c r="N111" i="1"/>
  <c r="O111" i="1" s="1"/>
  <c r="L155" i="1"/>
  <c r="U155" i="1"/>
  <c r="N155" i="1" s="1"/>
  <c r="E43" i="6"/>
  <c r="M82" i="3"/>
  <c r="M48" i="3"/>
  <c r="E99" i="3"/>
  <c r="M31" i="3"/>
  <c r="E65" i="3"/>
  <c r="M13" i="3"/>
  <c r="E13" i="3"/>
  <c r="M65" i="3"/>
  <c r="E82" i="3"/>
  <c r="E31" i="3"/>
  <c r="E48" i="3"/>
  <c r="M99" i="3"/>
  <c r="N110" i="1"/>
  <c r="O110" i="1" s="1"/>
  <c r="N114" i="1"/>
  <c r="O114" i="1" s="1"/>
  <c r="N28" i="3"/>
  <c r="O130" i="1"/>
  <c r="O112" i="1"/>
  <c r="N113" i="1"/>
  <c r="O113" i="1" s="1"/>
  <c r="O83" i="1"/>
  <c r="N117" i="1"/>
  <c r="O117" i="1" s="1"/>
  <c r="F79" i="3"/>
  <c r="U156" i="1"/>
  <c r="N156" i="1" s="1"/>
  <c r="L156" i="1"/>
  <c r="T157" i="1"/>
  <c r="M157" i="1" s="1"/>
  <c r="K157" i="1"/>
  <c r="N116" i="1"/>
  <c r="O116" i="1" s="1"/>
  <c r="O86" i="1"/>
  <c r="N120" i="1"/>
  <c r="O120" i="1" s="1"/>
  <c r="F96" i="3"/>
  <c r="O100" i="1"/>
  <c r="AB34" i="1"/>
  <c r="J48" i="1"/>
  <c r="C15" i="6"/>
  <c r="V34" i="1"/>
  <c r="B8" i="6"/>
  <c r="D64" i="6"/>
  <c r="V18" i="1"/>
  <c r="K18" i="1"/>
  <c r="Q28" i="5"/>
  <c r="B9" i="6"/>
  <c r="T30" i="1"/>
  <c r="J30" i="1"/>
  <c r="C76" i="6"/>
  <c r="I47" i="1"/>
  <c r="B14" i="6"/>
  <c r="J47" i="1"/>
  <c r="C14" i="6"/>
  <c r="F70" i="10"/>
  <c r="A70" i="10" s="1"/>
  <c r="O146" i="1"/>
  <c r="J28" i="1"/>
  <c r="C74" i="6"/>
  <c r="T28" i="1"/>
  <c r="O140" i="1"/>
  <c r="H118" i="3"/>
  <c r="E46" i="6"/>
  <c r="O137" i="1"/>
  <c r="E45" i="6"/>
  <c r="F63" i="3"/>
  <c r="N63" i="3"/>
  <c r="N46" i="3"/>
  <c r="F11" i="3"/>
  <c r="F80" i="3"/>
  <c r="N80" i="3"/>
  <c r="F29" i="3"/>
  <c r="N97" i="3"/>
  <c r="N29" i="3"/>
  <c r="F46" i="3"/>
  <c r="N11" i="3"/>
  <c r="L141" i="1"/>
  <c r="F97" i="3"/>
  <c r="L147" i="1"/>
  <c r="N147" i="1" s="1"/>
  <c r="L145" i="1"/>
  <c r="N145" i="1" s="1"/>
  <c r="N24" i="5"/>
  <c r="C8" i="5" s="1"/>
  <c r="N18" i="5"/>
  <c r="C11" i="5" s="1"/>
  <c r="I37" i="1"/>
  <c r="B34" i="6" s="1"/>
  <c r="N59" i="5"/>
  <c r="T59" i="5" s="1"/>
  <c r="T54" i="5"/>
  <c r="E5" i="6"/>
  <c r="E6" i="6"/>
  <c r="D98" i="3"/>
  <c r="D30" i="3"/>
  <c r="L30" i="3"/>
  <c r="D47" i="3"/>
  <c r="L64" i="3"/>
  <c r="L98" i="3"/>
  <c r="D64" i="3"/>
  <c r="D81" i="3"/>
  <c r="K144" i="1"/>
  <c r="M144" i="1" s="1"/>
  <c r="M149" i="1" s="1"/>
  <c r="R18" i="5" s="1"/>
  <c r="G11" i="5" s="1"/>
  <c r="L12" i="3"/>
  <c r="J149" i="1"/>
  <c r="L47" i="3"/>
  <c r="D12" i="3"/>
  <c r="L81" i="3"/>
  <c r="D74" i="6"/>
  <c r="V28" i="1"/>
  <c r="K28" i="1"/>
  <c r="J54" i="1"/>
  <c r="C21" i="6"/>
  <c r="K47" i="1"/>
  <c r="D14" i="6"/>
  <c r="D70" i="6"/>
  <c r="V24" i="1"/>
  <c r="K24" i="1"/>
  <c r="X16" i="1"/>
  <c r="E62" i="6"/>
  <c r="L16" i="1"/>
  <c r="X26" i="1"/>
  <c r="E72" i="6"/>
  <c r="L26" i="1"/>
  <c r="T22" i="1"/>
  <c r="C68" i="6"/>
  <c r="J22" i="1"/>
  <c r="I57" i="1"/>
  <c r="B24" i="6"/>
  <c r="J33" i="1"/>
  <c r="T33" i="1"/>
  <c r="T25" i="1"/>
  <c r="C71" i="6"/>
  <c r="J25" i="1"/>
  <c r="I61" i="1"/>
  <c r="B28" i="6"/>
  <c r="C66" i="6"/>
  <c r="J20" i="1"/>
  <c r="T20" i="1"/>
  <c r="V21" i="1"/>
  <c r="D67" i="6"/>
  <c r="K21" i="1"/>
  <c r="B16" i="6"/>
  <c r="I49" i="1"/>
  <c r="I54" i="1"/>
  <c r="B21" i="6"/>
  <c r="J51" i="1"/>
  <c r="C18" i="6"/>
  <c r="I65" i="1"/>
  <c r="B32" i="6"/>
  <c r="I66" i="1"/>
  <c r="B33" i="6"/>
  <c r="J53" i="1"/>
  <c r="C20" i="6"/>
  <c r="V23" i="1"/>
  <c r="K23" i="1"/>
  <c r="D69" i="6"/>
  <c r="T31" i="1"/>
  <c r="J31" i="1"/>
  <c r="K35" i="1"/>
  <c r="V35" i="1"/>
  <c r="AB17" i="1"/>
  <c r="F63" i="6"/>
  <c r="J41" i="1"/>
  <c r="C8" i="6"/>
  <c r="J57" i="1"/>
  <c r="C24" i="6"/>
  <c r="J65" i="1"/>
  <c r="C32" i="6"/>
  <c r="K41" i="1"/>
  <c r="D8" i="6"/>
  <c r="K27" i="1"/>
  <c r="V27" i="1"/>
  <c r="D73" i="6"/>
  <c r="E57" i="6"/>
  <c r="L11" i="1"/>
  <c r="X11" i="1"/>
  <c r="K19" i="1"/>
  <c r="D65" i="6"/>
  <c r="V19" i="1"/>
  <c r="J43" i="1"/>
  <c r="C10" i="6"/>
  <c r="J49" i="1"/>
  <c r="C16" i="6"/>
  <c r="V13" i="1"/>
  <c r="K13" i="1"/>
  <c r="D59" i="6"/>
  <c r="K36" i="1"/>
  <c r="V36" i="1"/>
  <c r="M158" i="1" l="1"/>
  <c r="R24" i="5" s="1"/>
  <c r="G8" i="5" s="1"/>
  <c r="Q29" i="5"/>
  <c r="R28" i="5"/>
  <c r="S28" i="5" s="1"/>
  <c r="T28" i="5" s="1"/>
  <c r="U28" i="5" s="1"/>
  <c r="Q27" i="5"/>
  <c r="R27" i="5" s="1"/>
  <c r="B36" i="6"/>
  <c r="R29" i="5"/>
  <c r="S29" i="5" s="1"/>
  <c r="P26" i="5"/>
  <c r="D41" i="6"/>
  <c r="K46" i="1"/>
  <c r="D31" i="6"/>
  <c r="D61" i="6"/>
  <c r="L12" i="1"/>
  <c r="E9" i="6" s="1"/>
  <c r="V15" i="1"/>
  <c r="E58" i="6"/>
  <c r="Z30" i="1"/>
  <c r="Z31" i="1"/>
  <c r="AB12" i="1"/>
  <c r="Z15" i="1"/>
  <c r="Z22" i="1"/>
  <c r="Z14" i="1"/>
  <c r="Z25" i="1"/>
  <c r="Z33" i="1"/>
  <c r="Z28" i="1"/>
  <c r="Z20" i="1"/>
  <c r="C26" i="6"/>
  <c r="O24" i="5"/>
  <c r="D8" i="5" s="1"/>
  <c r="C13" i="6"/>
  <c r="J46" i="1"/>
  <c r="O152" i="1"/>
  <c r="O166" i="1"/>
  <c r="H48" i="6" s="1"/>
  <c r="O156" i="1"/>
  <c r="J45" i="1"/>
  <c r="K42" i="1"/>
  <c r="K45" i="1"/>
  <c r="O85" i="1"/>
  <c r="D60" i="6"/>
  <c r="V14" i="1"/>
  <c r="K14" i="1"/>
  <c r="O155" i="1"/>
  <c r="O154" i="1"/>
  <c r="J44" i="1"/>
  <c r="C11" i="6"/>
  <c r="E31" i="6"/>
  <c r="O34" i="1"/>
  <c r="H31" i="6" s="1"/>
  <c r="J62" i="1"/>
  <c r="C29" i="6"/>
  <c r="V32" i="1"/>
  <c r="K32" i="1"/>
  <c r="N64" i="1"/>
  <c r="O64" i="1" s="1"/>
  <c r="E14" i="6"/>
  <c r="O17" i="1"/>
  <c r="H14" i="6" s="1"/>
  <c r="O82" i="1"/>
  <c r="L94" i="1"/>
  <c r="E39" i="6"/>
  <c r="N121" i="1"/>
  <c r="O79" i="3"/>
  <c r="P79" i="3" s="1"/>
  <c r="G62" i="3"/>
  <c r="H62" i="3" s="1"/>
  <c r="O62" i="3"/>
  <c r="P62" i="3" s="1"/>
  <c r="O28" i="3"/>
  <c r="P28" i="3" s="1"/>
  <c r="O96" i="3"/>
  <c r="P96" i="3" s="1"/>
  <c r="G10" i="3"/>
  <c r="H10" i="3" s="1"/>
  <c r="G79" i="3"/>
  <c r="H79" i="3" s="1"/>
  <c r="O45" i="3"/>
  <c r="P45" i="3" s="1"/>
  <c r="O10" i="3"/>
  <c r="P10" i="3" s="1"/>
  <c r="G28" i="3"/>
  <c r="H28" i="3" s="1"/>
  <c r="G96" i="3"/>
  <c r="H96" i="3" s="1"/>
  <c r="O97" i="1"/>
  <c r="O121" i="1" s="1"/>
  <c r="G45" i="3"/>
  <c r="H45" i="3" s="1"/>
  <c r="O91" i="1"/>
  <c r="K29" i="1"/>
  <c r="D75" i="6"/>
  <c r="V29" i="1"/>
  <c r="F43" i="6"/>
  <c r="U157" i="1"/>
  <c r="N157" i="1" s="1"/>
  <c r="L157" i="1"/>
  <c r="E41" i="6"/>
  <c r="Q17" i="5"/>
  <c r="F10" i="5" s="1"/>
  <c r="U153" i="1"/>
  <c r="N153" i="1" s="1"/>
  <c r="L153" i="1"/>
  <c r="O124" i="1"/>
  <c r="H43" i="6" s="1"/>
  <c r="K158" i="1"/>
  <c r="G31" i="3"/>
  <c r="G65" i="3"/>
  <c r="O48" i="3"/>
  <c r="G99" i="3"/>
  <c r="O65" i="3"/>
  <c r="O99" i="3"/>
  <c r="O31" i="3"/>
  <c r="G13" i="3"/>
  <c r="G48" i="3"/>
  <c r="G82" i="3"/>
  <c r="O82" i="3"/>
  <c r="O13" i="3"/>
  <c r="F48" i="3"/>
  <c r="N65" i="3"/>
  <c r="F13" i="3"/>
  <c r="F99" i="3"/>
  <c r="F31" i="3"/>
  <c r="F65" i="3"/>
  <c r="N82" i="3"/>
  <c r="N13" i="3"/>
  <c r="N99" i="3"/>
  <c r="F82" i="3"/>
  <c r="N48" i="3"/>
  <c r="N31" i="3"/>
  <c r="F44" i="6"/>
  <c r="O132" i="1"/>
  <c r="H44" i="6" s="1"/>
  <c r="E40" i="6"/>
  <c r="K48" i="1"/>
  <c r="D15" i="6"/>
  <c r="X18" i="1"/>
  <c r="E64" i="6"/>
  <c r="L18" i="1"/>
  <c r="J60" i="1"/>
  <c r="C27" i="6"/>
  <c r="V30" i="1"/>
  <c r="D76" i="6"/>
  <c r="K30" i="1"/>
  <c r="O147" i="1"/>
  <c r="J58" i="1"/>
  <c r="C25" i="6"/>
  <c r="G29" i="3"/>
  <c r="H29" i="3" s="1"/>
  <c r="F45" i="6"/>
  <c r="O97" i="3"/>
  <c r="P97" i="3" s="1"/>
  <c r="G46" i="3"/>
  <c r="H46" i="3" s="1"/>
  <c r="O11" i="3"/>
  <c r="P11" i="3" s="1"/>
  <c r="O29" i="3"/>
  <c r="P29" i="3" s="1"/>
  <c r="G80" i="3"/>
  <c r="H80" i="3" s="1"/>
  <c r="O46" i="3"/>
  <c r="P46" i="3" s="1"/>
  <c r="O63" i="3"/>
  <c r="P63" i="3" s="1"/>
  <c r="G11" i="3"/>
  <c r="H11" i="3" s="1"/>
  <c r="G97" i="3"/>
  <c r="H97" i="3" s="1"/>
  <c r="N141" i="1"/>
  <c r="O80" i="3"/>
  <c r="P80" i="3" s="1"/>
  <c r="G63" i="3"/>
  <c r="H63" i="3" s="1"/>
  <c r="O133" i="1"/>
  <c r="F46" i="6"/>
  <c r="O134" i="1"/>
  <c r="H46" i="6" s="1"/>
  <c r="O145" i="1"/>
  <c r="C14" i="5"/>
  <c r="O18" i="5"/>
  <c r="D11" i="5" s="1"/>
  <c r="C47" i="6"/>
  <c r="E30" i="3"/>
  <c r="E12" i="3"/>
  <c r="M47" i="3"/>
  <c r="E64" i="3"/>
  <c r="E98" i="3"/>
  <c r="M64" i="3"/>
  <c r="M12" i="3"/>
  <c r="E81" i="3"/>
  <c r="M81" i="3"/>
  <c r="E47" i="3"/>
  <c r="L144" i="1"/>
  <c r="M98" i="3"/>
  <c r="K149" i="1"/>
  <c r="M30" i="3"/>
  <c r="J37" i="1"/>
  <c r="C34" i="6" s="1"/>
  <c r="J63" i="1"/>
  <c r="C30" i="6"/>
  <c r="J50" i="1"/>
  <c r="C17" i="6"/>
  <c r="J52" i="1"/>
  <c r="C19" i="6"/>
  <c r="L46" i="1"/>
  <c r="E13" i="6"/>
  <c r="K20" i="1"/>
  <c r="D66" i="6"/>
  <c r="V20" i="1"/>
  <c r="K25" i="3"/>
  <c r="K33" i="3" s="1"/>
  <c r="K34" i="3" s="1"/>
  <c r="C93" i="3"/>
  <c r="C101" i="3" s="1"/>
  <c r="C102" i="3" s="1"/>
  <c r="C103" i="3" s="1"/>
  <c r="I67" i="1"/>
  <c r="N1" i="5" s="1"/>
  <c r="C76" i="3"/>
  <c r="C84" i="3" s="1"/>
  <c r="C85" i="3" s="1"/>
  <c r="C7" i="3"/>
  <c r="C16" i="3" s="1"/>
  <c r="C59" i="3"/>
  <c r="C67" i="3" s="1"/>
  <c r="C68" i="3" s="1"/>
  <c r="K7" i="3"/>
  <c r="K16" i="3" s="1"/>
  <c r="K17" i="3" s="1"/>
  <c r="C25" i="3"/>
  <c r="C33" i="3" s="1"/>
  <c r="C34" i="3" s="1"/>
  <c r="C42" i="3"/>
  <c r="C50" i="3" s="1"/>
  <c r="C51" i="3" s="1"/>
  <c r="K93" i="3"/>
  <c r="K101" i="3" s="1"/>
  <c r="K102" i="3" s="1"/>
  <c r="K103" i="3" s="1"/>
  <c r="K76" i="3"/>
  <c r="K84" i="3" s="1"/>
  <c r="K85" i="3" s="1"/>
  <c r="K59" i="3"/>
  <c r="K67" i="3" s="1"/>
  <c r="K68" i="3" s="1"/>
  <c r="K42" i="3"/>
  <c r="K50" i="3" s="1"/>
  <c r="K51" i="3" s="1"/>
  <c r="AB26" i="1"/>
  <c r="F72" i="6"/>
  <c r="K22" i="1"/>
  <c r="V22" i="1"/>
  <c r="D68" i="6"/>
  <c r="J55" i="1"/>
  <c r="C22" i="6"/>
  <c r="K51" i="1"/>
  <c r="D18" i="6"/>
  <c r="AB16" i="1"/>
  <c r="F62" i="6"/>
  <c r="X28" i="1"/>
  <c r="E74" i="6"/>
  <c r="L28" i="1"/>
  <c r="K54" i="1"/>
  <c r="D21" i="6"/>
  <c r="K58" i="1"/>
  <c r="D25" i="6"/>
  <c r="V25" i="1"/>
  <c r="K25" i="1"/>
  <c r="D71" i="6"/>
  <c r="L56" i="1"/>
  <c r="E23" i="6"/>
  <c r="E70" i="6"/>
  <c r="X24" i="1"/>
  <c r="L24" i="1"/>
  <c r="L21" i="1"/>
  <c r="X21" i="1"/>
  <c r="E67" i="6"/>
  <c r="K33" i="1"/>
  <c r="V33" i="1"/>
  <c r="E61" i="6"/>
  <c r="K49" i="1"/>
  <c r="D16" i="6"/>
  <c r="D24" i="6"/>
  <c r="K57" i="1"/>
  <c r="K65" i="1"/>
  <c r="D32" i="6"/>
  <c r="K53" i="1"/>
  <c r="D20" i="6"/>
  <c r="L23" i="1"/>
  <c r="X23" i="1"/>
  <c r="E69" i="6"/>
  <c r="E8" i="6"/>
  <c r="L41" i="1"/>
  <c r="AB11" i="1"/>
  <c r="F57" i="6"/>
  <c r="X27" i="1"/>
  <c r="E73" i="6"/>
  <c r="L27" i="1"/>
  <c r="K43" i="1"/>
  <c r="D10" i="6"/>
  <c r="L13" i="1"/>
  <c r="E59" i="6"/>
  <c r="X13" i="1"/>
  <c r="N47" i="1"/>
  <c r="O47" i="1" s="1"/>
  <c r="V31" i="1"/>
  <c r="K31" i="1"/>
  <c r="J61" i="1"/>
  <c r="C28" i="6"/>
  <c r="E65" i="6"/>
  <c r="L19" i="1"/>
  <c r="X19" i="1"/>
  <c r="L35" i="1"/>
  <c r="X35" i="1"/>
  <c r="K66" i="1"/>
  <c r="D33" i="6"/>
  <c r="X36" i="1"/>
  <c r="L36" i="1"/>
  <c r="L42" i="1" l="1"/>
  <c r="S27" i="5"/>
  <c r="T27" i="5" s="1"/>
  <c r="U27" i="5" s="1"/>
  <c r="Q26" i="5"/>
  <c r="R26" i="5" s="1"/>
  <c r="T29" i="5"/>
  <c r="U29" i="5" s="1"/>
  <c r="D14" i="5"/>
  <c r="M67" i="1"/>
  <c r="X15" i="1"/>
  <c r="L15" i="1"/>
  <c r="L45" i="1" s="1"/>
  <c r="F58" i="6"/>
  <c r="N42" i="1"/>
  <c r="H99" i="3"/>
  <c r="H48" i="3"/>
  <c r="O153" i="1"/>
  <c r="N158" i="1"/>
  <c r="O157" i="1"/>
  <c r="P31" i="3"/>
  <c r="P48" i="3"/>
  <c r="P13" i="3"/>
  <c r="H65" i="3"/>
  <c r="P65" i="3"/>
  <c r="H31" i="3"/>
  <c r="H13" i="3"/>
  <c r="H82" i="3"/>
  <c r="D11" i="6"/>
  <c r="K44" i="1"/>
  <c r="L158" i="1"/>
  <c r="Q24" i="5" s="1"/>
  <c r="F8" i="5" s="1"/>
  <c r="L14" i="1"/>
  <c r="X14" i="1"/>
  <c r="E60" i="6"/>
  <c r="P82" i="3"/>
  <c r="P99" i="3"/>
  <c r="X32" i="1"/>
  <c r="L32" i="1"/>
  <c r="D29" i="6"/>
  <c r="K62" i="1"/>
  <c r="E75" i="6"/>
  <c r="X29" i="1"/>
  <c r="L29" i="1"/>
  <c r="F39" i="6"/>
  <c r="N94" i="1"/>
  <c r="K59" i="1"/>
  <c r="D26" i="6"/>
  <c r="H41" i="6"/>
  <c r="T17" i="5"/>
  <c r="S24" i="5"/>
  <c r="H8" i="5" s="1"/>
  <c r="F36" i="6"/>
  <c r="H39" i="6"/>
  <c r="F40" i="6"/>
  <c r="O88" i="1"/>
  <c r="H40" i="6" s="1"/>
  <c r="P24" i="5"/>
  <c r="E8" i="5" s="1"/>
  <c r="D36" i="6"/>
  <c r="S17" i="5"/>
  <c r="H10" i="5" s="1"/>
  <c r="F41" i="6"/>
  <c r="L48" i="1"/>
  <c r="E15" i="6"/>
  <c r="K60" i="1"/>
  <c r="D27" i="6"/>
  <c r="AB18" i="1"/>
  <c r="F64" i="6"/>
  <c r="L30" i="1"/>
  <c r="E76" i="6"/>
  <c r="X30" i="1"/>
  <c r="H45" i="6"/>
  <c r="O141" i="1"/>
  <c r="C17" i="3"/>
  <c r="C18" i="3" s="1"/>
  <c r="L149" i="1"/>
  <c r="N47" i="3"/>
  <c r="F64" i="3"/>
  <c r="F30" i="3"/>
  <c r="N81" i="3"/>
  <c r="F81" i="3"/>
  <c r="N64" i="3"/>
  <c r="N12" i="3"/>
  <c r="F47" i="3"/>
  <c r="F98" i="3"/>
  <c r="N144" i="1"/>
  <c r="O144" i="1" s="1"/>
  <c r="O149" i="1" s="1"/>
  <c r="N30" i="3"/>
  <c r="F12" i="3"/>
  <c r="N98" i="3"/>
  <c r="B4" i="10"/>
  <c r="P18" i="5"/>
  <c r="E11" i="5" s="1"/>
  <c r="D47" i="6"/>
  <c r="D7" i="3"/>
  <c r="D16" i="3" s="1"/>
  <c r="L93" i="3"/>
  <c r="L101" i="3" s="1"/>
  <c r="L102" i="3" s="1"/>
  <c r="L103" i="3" s="1"/>
  <c r="L104" i="3" s="1"/>
  <c r="AB24" i="1"/>
  <c r="O24" i="1"/>
  <c r="H21" i="6" s="1"/>
  <c r="F70" i="6"/>
  <c r="X20" i="1"/>
  <c r="E66" i="6"/>
  <c r="L20" i="1"/>
  <c r="K50" i="1"/>
  <c r="D17" i="6"/>
  <c r="L58" i="1"/>
  <c r="E25" i="6"/>
  <c r="K63" i="1"/>
  <c r="D30" i="6"/>
  <c r="L33" i="1"/>
  <c r="X33" i="1"/>
  <c r="X22" i="1"/>
  <c r="E68" i="6"/>
  <c r="L22" i="1"/>
  <c r="AB21" i="1"/>
  <c r="F67" i="6"/>
  <c r="K55" i="1"/>
  <c r="D22" i="6"/>
  <c r="AB28" i="1"/>
  <c r="O28" i="1"/>
  <c r="H25" i="6" s="1"/>
  <c r="F74" i="6"/>
  <c r="N46" i="1"/>
  <c r="O46" i="1" s="1"/>
  <c r="O26" i="1"/>
  <c r="H23" i="6" s="1"/>
  <c r="O56" i="1"/>
  <c r="N2" i="5"/>
  <c r="N13" i="5" s="1"/>
  <c r="B35" i="6"/>
  <c r="I69" i="1"/>
  <c r="I168" i="1"/>
  <c r="B49" i="6" s="1"/>
  <c r="K52" i="1"/>
  <c r="D19" i="6"/>
  <c r="E71" i="6"/>
  <c r="X25" i="1"/>
  <c r="L25" i="1"/>
  <c r="L51" i="1"/>
  <c r="E18" i="6"/>
  <c r="O16" i="1"/>
  <c r="H13" i="6" s="1"/>
  <c r="L54" i="1"/>
  <c r="E21" i="6"/>
  <c r="X31" i="1"/>
  <c r="L31" i="1"/>
  <c r="F69" i="6"/>
  <c r="AB23" i="1"/>
  <c r="O23" i="1"/>
  <c r="H20" i="6" s="1"/>
  <c r="K61" i="1"/>
  <c r="D28" i="6"/>
  <c r="K37" i="1"/>
  <c r="D34" i="6" s="1"/>
  <c r="D59" i="3"/>
  <c r="D67" i="3" s="1"/>
  <c r="D68" i="3" s="1"/>
  <c r="D69" i="3" s="1"/>
  <c r="D70" i="3" s="1"/>
  <c r="AB15" i="1"/>
  <c r="O15" i="1"/>
  <c r="H12" i="6" s="1"/>
  <c r="F61" i="6"/>
  <c r="L53" i="1"/>
  <c r="E20" i="6"/>
  <c r="AB35" i="1"/>
  <c r="O35" i="1"/>
  <c r="H32" i="6" s="1"/>
  <c r="D25" i="3"/>
  <c r="D33" i="3" s="1"/>
  <c r="D34" i="3" s="1"/>
  <c r="D35" i="3" s="1"/>
  <c r="D36" i="3" s="1"/>
  <c r="J67" i="1"/>
  <c r="L59" i="3"/>
  <c r="L67" i="3" s="1"/>
  <c r="L68" i="3" s="1"/>
  <c r="L69" i="3" s="1"/>
  <c r="L70" i="3" s="1"/>
  <c r="L76" i="3"/>
  <c r="L84" i="3" s="1"/>
  <c r="L85" i="3" s="1"/>
  <c r="L86" i="3" s="1"/>
  <c r="L87" i="3" s="1"/>
  <c r="D93" i="3"/>
  <c r="D101" i="3" s="1"/>
  <c r="D102" i="3" s="1"/>
  <c r="D103" i="3" s="1"/>
  <c r="D104" i="3" s="1"/>
  <c r="D76" i="3"/>
  <c r="D84" i="3" s="1"/>
  <c r="D85" i="3" s="1"/>
  <c r="D86" i="3" s="1"/>
  <c r="D87" i="3" s="1"/>
  <c r="L57" i="1"/>
  <c r="E24" i="6"/>
  <c r="L25" i="3"/>
  <c r="L33" i="3" s="1"/>
  <c r="E10" i="6"/>
  <c r="L43" i="1"/>
  <c r="E16" i="6"/>
  <c r="L49" i="1"/>
  <c r="N41" i="1"/>
  <c r="O41" i="1" s="1"/>
  <c r="O11" i="1"/>
  <c r="H8" i="6" s="1"/>
  <c r="L65" i="1"/>
  <c r="E32" i="6"/>
  <c r="F59" i="6"/>
  <c r="AB13" i="1"/>
  <c r="L42" i="3"/>
  <c r="L50" i="3" s="1"/>
  <c r="L51" i="3" s="1"/>
  <c r="L52" i="3" s="1"/>
  <c r="L53" i="3" s="1"/>
  <c r="AB27" i="1"/>
  <c r="F73" i="6"/>
  <c r="D42" i="3"/>
  <c r="D50" i="3" s="1"/>
  <c r="D51" i="3" s="1"/>
  <c r="D52" i="3" s="1"/>
  <c r="D53" i="3" s="1"/>
  <c r="L7" i="3"/>
  <c r="L16" i="3" s="1"/>
  <c r="L17" i="3" s="1"/>
  <c r="L18" i="3" s="1"/>
  <c r="L19" i="3" s="1"/>
  <c r="AB19" i="1"/>
  <c r="F65" i="6"/>
  <c r="O19" i="1"/>
  <c r="H16" i="6" s="1"/>
  <c r="O12" i="1"/>
  <c r="H9" i="6" s="1"/>
  <c r="L66" i="1"/>
  <c r="E33" i="6"/>
  <c r="K86" i="3"/>
  <c r="C86" i="3"/>
  <c r="C69" i="3"/>
  <c r="K69" i="3"/>
  <c r="C104" i="3"/>
  <c r="K35" i="3"/>
  <c r="C52" i="3"/>
  <c r="K104" i="3"/>
  <c r="K18" i="3"/>
  <c r="C35" i="3"/>
  <c r="O36" i="1"/>
  <c r="AB36" i="1"/>
  <c r="K52" i="3"/>
  <c r="O158" i="1" l="1"/>
  <c r="T24" i="5" s="1"/>
  <c r="U24" i="5" s="1"/>
  <c r="E12" i="6"/>
  <c r="M168" i="1"/>
  <c r="F35" i="6"/>
  <c r="R2" i="5"/>
  <c r="R13" i="5" s="1"/>
  <c r="G6" i="5" s="1"/>
  <c r="G29" i="5" s="1"/>
  <c r="R1" i="5"/>
  <c r="O42" i="1"/>
  <c r="S26" i="5"/>
  <c r="T26" i="5" s="1"/>
  <c r="U26" i="5" s="1"/>
  <c r="C6" i="5"/>
  <c r="C29" i="5" s="1"/>
  <c r="N30" i="5"/>
  <c r="E14" i="5"/>
  <c r="D17" i="3"/>
  <c r="D18" i="3" s="1"/>
  <c r="D19" i="3" s="1"/>
  <c r="J10" i="5"/>
  <c r="M69" i="1"/>
  <c r="O94" i="1"/>
  <c r="E36" i="6"/>
  <c r="H36" i="6"/>
  <c r="L44" i="1"/>
  <c r="E11" i="6"/>
  <c r="F60" i="6"/>
  <c r="AB14" i="1"/>
  <c r="E29" i="6"/>
  <c r="L62" i="1"/>
  <c r="O32" i="1"/>
  <c r="H29" i="6" s="1"/>
  <c r="AB32" i="1"/>
  <c r="J8" i="5"/>
  <c r="L59" i="1"/>
  <c r="E26" i="6"/>
  <c r="F75" i="6"/>
  <c r="O29" i="1"/>
  <c r="H26" i="6" s="1"/>
  <c r="AB29" i="1"/>
  <c r="U17" i="5"/>
  <c r="O30" i="1"/>
  <c r="H27" i="6" s="1"/>
  <c r="F76" i="6"/>
  <c r="AB30" i="1"/>
  <c r="L60" i="1"/>
  <c r="E27" i="6"/>
  <c r="N48" i="1"/>
  <c r="O48" i="1" s="1"/>
  <c r="O18" i="1"/>
  <c r="H15" i="6" s="1"/>
  <c r="H47" i="6"/>
  <c r="T18" i="5"/>
  <c r="R25" i="5"/>
  <c r="E7" i="3"/>
  <c r="E16" i="3" s="1"/>
  <c r="Q18" i="5"/>
  <c r="F11" i="5" s="1"/>
  <c r="E47" i="6"/>
  <c r="G47" i="3"/>
  <c r="H47" i="3" s="1"/>
  <c r="O47" i="3"/>
  <c r="P47" i="3" s="1"/>
  <c r="O98" i="3"/>
  <c r="P98" i="3" s="1"/>
  <c r="N149" i="1"/>
  <c r="G64" i="3"/>
  <c r="H64" i="3" s="1"/>
  <c r="O64" i="3"/>
  <c r="P64" i="3" s="1"/>
  <c r="G81" i="3"/>
  <c r="H81" i="3" s="1"/>
  <c r="G98" i="3"/>
  <c r="H98" i="3" s="1"/>
  <c r="O81" i="3"/>
  <c r="P81" i="3" s="1"/>
  <c r="G12" i="3"/>
  <c r="H12" i="3" s="1"/>
  <c r="O12" i="3"/>
  <c r="P12" i="3" s="1"/>
  <c r="G30" i="3"/>
  <c r="H30" i="3" s="1"/>
  <c r="O30" i="3"/>
  <c r="P30" i="3" s="1"/>
  <c r="M25" i="3"/>
  <c r="M33" i="3" s="1"/>
  <c r="E42" i="3"/>
  <c r="E50" i="3" s="1"/>
  <c r="K67" i="1"/>
  <c r="P1" i="5" s="1"/>
  <c r="P12" i="5" s="1"/>
  <c r="N51" i="1"/>
  <c r="O51" i="1" s="1"/>
  <c r="O21" i="1"/>
  <c r="H18" i="6" s="1"/>
  <c r="M76" i="3"/>
  <c r="M84" i="3" s="1"/>
  <c r="E93" i="3"/>
  <c r="E101" i="3" s="1"/>
  <c r="L50" i="1"/>
  <c r="E17" i="6"/>
  <c r="N41" i="5"/>
  <c r="E22" i="6"/>
  <c r="L55" i="1"/>
  <c r="M93" i="3"/>
  <c r="M101" i="3" s="1"/>
  <c r="E25" i="3"/>
  <c r="E33" i="3" s="1"/>
  <c r="M59" i="3"/>
  <c r="M67" i="3" s="1"/>
  <c r="M42" i="3"/>
  <c r="M50" i="3" s="1"/>
  <c r="E76" i="3"/>
  <c r="E84" i="3" s="1"/>
  <c r="N58" i="1"/>
  <c r="O58" i="1" s="1"/>
  <c r="AB33" i="1"/>
  <c r="F66" i="6"/>
  <c r="AB20" i="1"/>
  <c r="L52" i="1"/>
  <c r="E19" i="6"/>
  <c r="E59" i="3"/>
  <c r="E67" i="3" s="1"/>
  <c r="N12" i="5"/>
  <c r="N4" i="5"/>
  <c r="M7" i="3"/>
  <c r="M16" i="3" s="1"/>
  <c r="AB25" i="1"/>
  <c r="F71" i="6"/>
  <c r="O25" i="1"/>
  <c r="H22" i="6" s="1"/>
  <c r="L37" i="1"/>
  <c r="E34" i="6" s="1"/>
  <c r="AB22" i="1"/>
  <c r="F68" i="6"/>
  <c r="E30" i="6"/>
  <c r="L63" i="1"/>
  <c r="N54" i="1"/>
  <c r="O54" i="1" s="1"/>
  <c r="AB31" i="1"/>
  <c r="O31" i="1"/>
  <c r="H28" i="6" s="1"/>
  <c r="N45" i="1"/>
  <c r="O45" i="1" s="1"/>
  <c r="E28" i="6"/>
  <c r="L61" i="1"/>
  <c r="N57" i="1"/>
  <c r="O57" i="1" s="1"/>
  <c r="J168" i="1"/>
  <c r="C49" i="6" s="1"/>
  <c r="O1" i="5"/>
  <c r="C35" i="6"/>
  <c r="J69" i="1"/>
  <c r="O2" i="5"/>
  <c r="O13" i="5" s="1"/>
  <c r="N65" i="1"/>
  <c r="O65" i="1" s="1"/>
  <c r="N49" i="1"/>
  <c r="O49" i="1" s="1"/>
  <c r="N43" i="1"/>
  <c r="O43" i="1" s="1"/>
  <c r="O13" i="1"/>
  <c r="H10" i="6" s="1"/>
  <c r="L34" i="3"/>
  <c r="L35" i="3" s="1"/>
  <c r="L36" i="3" s="1"/>
  <c r="O27" i="1"/>
  <c r="H24" i="6" s="1"/>
  <c r="N53" i="1"/>
  <c r="O53" i="1" s="1"/>
  <c r="C70" i="3"/>
  <c r="C87" i="3"/>
  <c r="N66" i="1"/>
  <c r="O66" i="1" s="1"/>
  <c r="C36" i="3"/>
  <c r="K87" i="3"/>
  <c r="K36" i="3"/>
  <c r="H33" i="6"/>
  <c r="K53" i="3"/>
  <c r="K19" i="3"/>
  <c r="K70" i="3"/>
  <c r="C53" i="3"/>
  <c r="C19" i="3"/>
  <c r="R12" i="5" l="1"/>
  <c r="R4" i="5"/>
  <c r="C15" i="5"/>
  <c r="I173" i="1" s="1"/>
  <c r="O30" i="5"/>
  <c r="O41" i="5" s="1"/>
  <c r="O42" i="5" s="1"/>
  <c r="S25" i="5"/>
  <c r="H14" i="5" s="1"/>
  <c r="D107" i="3"/>
  <c r="G14" i="5"/>
  <c r="G15" i="5" s="1"/>
  <c r="G19" i="5" s="1"/>
  <c r="G20" i="5" s="1"/>
  <c r="R30" i="5"/>
  <c r="R41" i="5" s="1"/>
  <c r="R42" i="5" s="1"/>
  <c r="O14" i="1"/>
  <c r="H11" i="6" s="1"/>
  <c r="N44" i="1"/>
  <c r="O44" i="1" s="1"/>
  <c r="N62" i="1"/>
  <c r="O62" i="1" s="1"/>
  <c r="N59" i="1"/>
  <c r="O59" i="1" s="1"/>
  <c r="K69" i="1"/>
  <c r="P2" i="5"/>
  <c r="P13" i="5" s="1"/>
  <c r="N60" i="1"/>
  <c r="O60" i="1" s="1"/>
  <c r="P4" i="5"/>
  <c r="F47" i="6"/>
  <c r="S18" i="5"/>
  <c r="D35" i="6"/>
  <c r="F14" i="5"/>
  <c r="D6" i="5"/>
  <c r="D29" i="5" s="1"/>
  <c r="N93" i="3"/>
  <c r="N101" i="3" s="1"/>
  <c r="N102" i="3" s="1"/>
  <c r="N103" i="3" s="1"/>
  <c r="N104" i="3" s="1"/>
  <c r="N59" i="3"/>
  <c r="N67" i="3" s="1"/>
  <c r="N68" i="3" s="1"/>
  <c r="N69" i="3" s="1"/>
  <c r="N70" i="3" s="1"/>
  <c r="F7" i="3"/>
  <c r="F16" i="3" s="1"/>
  <c r="N25" i="3"/>
  <c r="N33" i="3" s="1"/>
  <c r="N34" i="3" s="1"/>
  <c r="N35" i="3" s="1"/>
  <c r="N36" i="3" s="1"/>
  <c r="F76" i="3"/>
  <c r="F84" i="3" s="1"/>
  <c r="F85" i="3" s="1"/>
  <c r="F86" i="3" s="1"/>
  <c r="F87" i="3" s="1"/>
  <c r="N50" i="1"/>
  <c r="O50" i="1" s="1"/>
  <c r="O20" i="1"/>
  <c r="H17" i="6" s="1"/>
  <c r="N42" i="3"/>
  <c r="N50" i="3" s="1"/>
  <c r="N51" i="3" s="1"/>
  <c r="N52" i="3" s="1"/>
  <c r="N53" i="3" s="1"/>
  <c r="O63" i="1"/>
  <c r="O33" i="1"/>
  <c r="H30" i="6" s="1"/>
  <c r="N52" i="1"/>
  <c r="O52" i="1" s="1"/>
  <c r="N37" i="1"/>
  <c r="G34" i="6" s="1"/>
  <c r="N55" i="1"/>
  <c r="O55" i="1" s="1"/>
  <c r="K168" i="1"/>
  <c r="D49" i="6" s="1"/>
  <c r="O22" i="1"/>
  <c r="H19" i="6" s="1"/>
  <c r="N7" i="3"/>
  <c r="N16" i="3" s="1"/>
  <c r="N17" i="3" s="1"/>
  <c r="N18" i="3" s="1"/>
  <c r="N19" i="3" s="1"/>
  <c r="N61" i="1"/>
  <c r="F93" i="3"/>
  <c r="F101" i="3" s="1"/>
  <c r="F102" i="3" s="1"/>
  <c r="F103" i="3" s="1"/>
  <c r="F104" i="3" s="1"/>
  <c r="L67" i="1"/>
  <c r="Q1" i="5" s="1"/>
  <c r="Q4" i="5" s="1"/>
  <c r="O4" i="5"/>
  <c r="O12" i="5"/>
  <c r="F42" i="3"/>
  <c r="F50" i="3" s="1"/>
  <c r="F51" i="3" s="1"/>
  <c r="F52" i="3" s="1"/>
  <c r="F53" i="3" s="1"/>
  <c r="N76" i="3"/>
  <c r="N84" i="3" s="1"/>
  <c r="N85" i="3" s="1"/>
  <c r="N86" i="3" s="1"/>
  <c r="N87" i="3" s="1"/>
  <c r="F59" i="3"/>
  <c r="F67" i="3" s="1"/>
  <c r="F68" i="3" s="1"/>
  <c r="F69" i="3" s="1"/>
  <c r="F70" i="3" s="1"/>
  <c r="F25" i="3"/>
  <c r="F33" i="3" s="1"/>
  <c r="F34" i="3" s="1"/>
  <c r="F35" i="3" s="1"/>
  <c r="F36" i="3" s="1"/>
  <c r="E85" i="3"/>
  <c r="M85" i="3"/>
  <c r="E51" i="3"/>
  <c r="M51" i="3"/>
  <c r="E68" i="3"/>
  <c r="E17" i="3"/>
  <c r="M68" i="3"/>
  <c r="M102" i="3"/>
  <c r="C32" i="5"/>
  <c r="E34" i="3"/>
  <c r="M34" i="3"/>
  <c r="C107" i="3"/>
  <c r="N42" i="5"/>
  <c r="E102" i="3"/>
  <c r="E103" i="3" s="1"/>
  <c r="M17" i="3"/>
  <c r="C19" i="5" l="1"/>
  <c r="R34" i="5"/>
  <c r="G22" i="5"/>
  <c r="H11" i="5"/>
  <c r="F17" i="3"/>
  <c r="F18" i="3" s="1"/>
  <c r="F19" i="3" s="1"/>
  <c r="F107" i="3" s="1"/>
  <c r="D15" i="5"/>
  <c r="J173" i="1" s="1"/>
  <c r="J178" i="1" s="1"/>
  <c r="U18" i="5"/>
  <c r="J14" i="5"/>
  <c r="T25" i="5"/>
  <c r="U25" i="5" s="1"/>
  <c r="O25" i="3"/>
  <c r="O33" i="3" s="1"/>
  <c r="O34" i="3" s="1"/>
  <c r="O35" i="3" s="1"/>
  <c r="O36" i="3" s="1"/>
  <c r="L69" i="1"/>
  <c r="L168" i="1"/>
  <c r="E49" i="6" s="1"/>
  <c r="O59" i="3"/>
  <c r="O67" i="3" s="1"/>
  <c r="G93" i="3"/>
  <c r="G101" i="3" s="1"/>
  <c r="H101" i="3" s="1"/>
  <c r="H102" i="3" s="1"/>
  <c r="O93" i="3"/>
  <c r="O61" i="1"/>
  <c r="O67" i="1" s="1"/>
  <c r="H35" i="6" s="1"/>
  <c r="O37" i="1"/>
  <c r="H34" i="6" s="1"/>
  <c r="G7" i="3"/>
  <c r="H7" i="3" s="1"/>
  <c r="G76" i="3"/>
  <c r="H76" i="3" s="1"/>
  <c r="O76" i="3"/>
  <c r="O84" i="3" s="1"/>
  <c r="P84" i="3" s="1"/>
  <c r="G42" i="3"/>
  <c r="G50" i="3" s="1"/>
  <c r="H50" i="3" s="1"/>
  <c r="G59" i="3"/>
  <c r="G67" i="3" s="1"/>
  <c r="O42" i="3"/>
  <c r="O50" i="3" s="1"/>
  <c r="O51" i="3" s="1"/>
  <c r="O52" i="3" s="1"/>
  <c r="O53" i="3" s="1"/>
  <c r="O7" i="3"/>
  <c r="P7" i="3" s="1"/>
  <c r="N67" i="1"/>
  <c r="S1" i="5" s="1"/>
  <c r="G25" i="3"/>
  <c r="G33" i="3" s="1"/>
  <c r="H33" i="3" s="1"/>
  <c r="E35" i="6"/>
  <c r="Q2" i="5"/>
  <c r="Q13" i="5" s="1"/>
  <c r="F6" i="5" s="1"/>
  <c r="Q12" i="5"/>
  <c r="M18" i="3"/>
  <c r="E35" i="3"/>
  <c r="M103" i="3"/>
  <c r="E86" i="3"/>
  <c r="M52" i="3"/>
  <c r="M86" i="3"/>
  <c r="P30" i="5"/>
  <c r="E6" i="5"/>
  <c r="E104" i="3"/>
  <c r="E52" i="3"/>
  <c r="E18" i="3"/>
  <c r="E69" i="3"/>
  <c r="M35" i="3"/>
  <c r="M69" i="3"/>
  <c r="I178" i="1"/>
  <c r="C20" i="5"/>
  <c r="S2" i="5" l="1"/>
  <c r="S13" i="5" s="1"/>
  <c r="H6" i="5" s="1"/>
  <c r="G35" i="6"/>
  <c r="N168" i="1"/>
  <c r="F49" i="6" s="1"/>
  <c r="R5" i="5"/>
  <c r="R7" i="5" s="1"/>
  <c r="R38" i="5"/>
  <c r="D19" i="5"/>
  <c r="D20" i="5" s="1"/>
  <c r="O34" i="5" s="1"/>
  <c r="P50" i="3"/>
  <c r="O69" i="1"/>
  <c r="O168" i="1"/>
  <c r="H49" i="6" s="1"/>
  <c r="P59" i="3"/>
  <c r="H42" i="3"/>
  <c r="G51" i="3"/>
  <c r="G52" i="3" s="1"/>
  <c r="G53" i="3" s="1"/>
  <c r="G84" i="3"/>
  <c r="G85" i="3" s="1"/>
  <c r="P76" i="3"/>
  <c r="H93" i="3"/>
  <c r="H25" i="3"/>
  <c r="G102" i="3"/>
  <c r="G103" i="3" s="1"/>
  <c r="H103" i="3" s="1"/>
  <c r="H104" i="3" s="1"/>
  <c r="P33" i="3"/>
  <c r="G34" i="3"/>
  <c r="G35" i="3" s="1"/>
  <c r="G36" i="3" s="1"/>
  <c r="O16" i="3"/>
  <c r="O17" i="3" s="1"/>
  <c r="H59" i="3"/>
  <c r="O85" i="3"/>
  <c r="O86" i="3" s="1"/>
  <c r="O87" i="3" s="1"/>
  <c r="P25" i="3"/>
  <c r="G16" i="3"/>
  <c r="G17" i="3" s="1"/>
  <c r="T2" i="5"/>
  <c r="T1" i="5"/>
  <c r="S4" i="5"/>
  <c r="T4" i="5" s="1"/>
  <c r="U4" i="5" s="1"/>
  <c r="P42" i="3"/>
  <c r="N69" i="1"/>
  <c r="O101" i="3"/>
  <c r="P93" i="3"/>
  <c r="P51" i="3"/>
  <c r="P34" i="3"/>
  <c r="M104" i="3"/>
  <c r="E29" i="5"/>
  <c r="E15" i="5"/>
  <c r="P52" i="3"/>
  <c r="M53" i="3"/>
  <c r="M87" i="3"/>
  <c r="E70" i="3"/>
  <c r="G68" i="3"/>
  <c r="H67" i="3"/>
  <c r="P41" i="5"/>
  <c r="E36" i="3"/>
  <c r="B51" i="6"/>
  <c r="B53" i="6" s="1"/>
  <c r="I180" i="1"/>
  <c r="M70" i="3"/>
  <c r="E87" i="3"/>
  <c r="Q30" i="5"/>
  <c r="Q41" i="5" s="1"/>
  <c r="Q42" i="5" s="1"/>
  <c r="O68" i="3"/>
  <c r="P67" i="3"/>
  <c r="P35" i="3"/>
  <c r="M36" i="3"/>
  <c r="E19" i="3"/>
  <c r="C51" i="6"/>
  <c r="C53" i="6" s="1"/>
  <c r="J180" i="1"/>
  <c r="N34" i="5"/>
  <c r="C22" i="5"/>
  <c r="E53" i="3"/>
  <c r="M19" i="3"/>
  <c r="U2" i="5" l="1"/>
  <c r="H15" i="5"/>
  <c r="H19" i="5" s="1"/>
  <c r="H20" i="5" s="1"/>
  <c r="H22" i="5" s="1"/>
  <c r="D22" i="5"/>
  <c r="H34" i="3"/>
  <c r="U1" i="5"/>
  <c r="S12" i="5"/>
  <c r="T12" i="5" s="1"/>
  <c r="U12" i="5" s="1"/>
  <c r="P53" i="3"/>
  <c r="H84" i="3"/>
  <c r="P36" i="3"/>
  <c r="H51" i="3"/>
  <c r="H52" i="3"/>
  <c r="H53" i="3" s="1"/>
  <c r="G104" i="3"/>
  <c r="P16" i="3"/>
  <c r="H16" i="3"/>
  <c r="P85" i="3"/>
  <c r="H35" i="3"/>
  <c r="H36" i="3" s="1"/>
  <c r="P86" i="3"/>
  <c r="P87" i="3" s="1"/>
  <c r="P101" i="3"/>
  <c r="O102" i="3"/>
  <c r="O5" i="5"/>
  <c r="O7" i="5" s="1"/>
  <c r="O38" i="5"/>
  <c r="J181" i="1"/>
  <c r="D109" i="3"/>
  <c r="I181" i="1"/>
  <c r="C109" i="3"/>
  <c r="G69" i="3"/>
  <c r="H68" i="3"/>
  <c r="P42" i="5"/>
  <c r="O69" i="3"/>
  <c r="P68" i="3"/>
  <c r="E19" i="5"/>
  <c r="K173" i="1"/>
  <c r="C33" i="5"/>
  <c r="E107" i="3"/>
  <c r="S30" i="5"/>
  <c r="S41" i="5" s="1"/>
  <c r="S42" i="5" s="1"/>
  <c r="T13" i="5"/>
  <c r="U13" i="5" s="1"/>
  <c r="F29" i="5"/>
  <c r="F15" i="5"/>
  <c r="M173" i="1" s="1"/>
  <c r="M178" i="1" s="1"/>
  <c r="M180" i="1" s="1"/>
  <c r="M181" i="1" s="1"/>
  <c r="N5" i="5"/>
  <c r="N38" i="5"/>
  <c r="G18" i="3"/>
  <c r="H17" i="3"/>
  <c r="O18" i="3"/>
  <c r="P17" i="3"/>
  <c r="G86" i="3"/>
  <c r="H85" i="3"/>
  <c r="O103" i="3" l="1"/>
  <c r="P102" i="3"/>
  <c r="E20" i="5"/>
  <c r="L173" i="1"/>
  <c r="L178" i="1" s="1"/>
  <c r="F19" i="5"/>
  <c r="F20" i="5" s="1"/>
  <c r="H69" i="3"/>
  <c r="H70" i="3" s="1"/>
  <c r="G70" i="3"/>
  <c r="G87" i="3"/>
  <c r="H86" i="3"/>
  <c r="H87" i="3" s="1"/>
  <c r="P69" i="3"/>
  <c r="P70" i="3" s="1"/>
  <c r="O70" i="3"/>
  <c r="T30" i="5"/>
  <c r="T41" i="5"/>
  <c r="T42" i="5"/>
  <c r="H29" i="5"/>
  <c r="J29" i="5" s="1"/>
  <c r="J32" i="5" s="1"/>
  <c r="J6" i="5"/>
  <c r="P18" i="3"/>
  <c r="P19" i="3" s="1"/>
  <c r="O19" i="3"/>
  <c r="G19" i="3"/>
  <c r="H18" i="3"/>
  <c r="N7" i="5"/>
  <c r="K178" i="1"/>
  <c r="J15" i="5" l="1"/>
  <c r="N173" i="1"/>
  <c r="O104" i="3"/>
  <c r="G107" i="3" s="1"/>
  <c r="P103" i="3"/>
  <c r="P104" i="3" s="1"/>
  <c r="H19" i="3"/>
  <c r="F147" i="10" s="1"/>
  <c r="A147" i="10" s="1"/>
  <c r="Q34" i="5"/>
  <c r="F22" i="5"/>
  <c r="E51" i="6"/>
  <c r="E53" i="6" s="1"/>
  <c r="L180" i="1"/>
  <c r="F100" i="10"/>
  <c r="F119" i="10"/>
  <c r="A119" i="10" s="1"/>
  <c r="P34" i="5"/>
  <c r="E22" i="5"/>
  <c r="D51" i="6"/>
  <c r="D53" i="6" s="1"/>
  <c r="K180" i="1"/>
  <c r="F145" i="10" l="1"/>
  <c r="A145" i="10" s="1"/>
  <c r="F122" i="10"/>
  <c r="A122" i="10" s="1"/>
  <c r="F131" i="10"/>
  <c r="A131" i="10" s="1"/>
  <c r="B165" i="10"/>
  <c r="B14" i="10" s="1"/>
  <c r="F151" i="10"/>
  <c r="A151" i="10" s="1"/>
  <c r="F108" i="10"/>
  <c r="A108" i="10" s="1"/>
  <c r="F102" i="10"/>
  <c r="A102" i="10" s="1"/>
  <c r="B115" i="3"/>
  <c r="F135" i="10"/>
  <c r="A135" i="10" s="1"/>
  <c r="F103" i="10"/>
  <c r="A103" i="10" s="1"/>
  <c r="F114" i="10"/>
  <c r="A114" i="10" s="1"/>
  <c r="F128" i="10"/>
  <c r="A128" i="10" s="1"/>
  <c r="F113" i="10"/>
  <c r="A113" i="10" s="1"/>
  <c r="F249" i="10"/>
  <c r="H249" i="10" s="1"/>
  <c r="F146" i="10"/>
  <c r="A146" i="10" s="1"/>
  <c r="F96" i="10"/>
  <c r="A96" i="10" s="1"/>
  <c r="F144" i="10"/>
  <c r="A144" i="10" s="1"/>
  <c r="F94" i="10"/>
  <c r="A94" i="10" s="1"/>
  <c r="B114" i="3"/>
  <c r="F92" i="10"/>
  <c r="A92" i="10" s="1"/>
  <c r="F142" i="10"/>
  <c r="A142" i="10" s="1"/>
  <c r="F123" i="10"/>
  <c r="A123" i="10" s="1"/>
  <c r="F112" i="10"/>
  <c r="A112" i="10" s="1"/>
  <c r="F104" i="10"/>
  <c r="E131" i="10" s="1"/>
  <c r="F157" i="10"/>
  <c r="A157" i="10" s="1"/>
  <c r="F110" i="10"/>
  <c r="A110" i="10" s="1"/>
  <c r="F99" i="10"/>
  <c r="A99" i="10" s="1"/>
  <c r="F111" i="10"/>
  <c r="A111" i="10" s="1"/>
  <c r="F98" i="10"/>
  <c r="F124" i="10"/>
  <c r="A124" i="10" s="1"/>
  <c r="F139" i="10"/>
  <c r="A139" i="10" s="1"/>
  <c r="F117" i="10"/>
  <c r="A117" i="10" s="1"/>
  <c r="F126" i="10"/>
  <c r="A126" i="10" s="1"/>
  <c r="F152" i="10"/>
  <c r="A152" i="10" s="1"/>
  <c r="F125" i="10"/>
  <c r="A125" i="10" s="1"/>
  <c r="F109" i="10"/>
  <c r="A109" i="10" s="1"/>
  <c r="F153" i="10"/>
  <c r="A153" i="10" s="1"/>
  <c r="F106" i="10"/>
  <c r="A106" i="10" s="1"/>
  <c r="F116" i="10"/>
  <c r="A116" i="10" s="1"/>
  <c r="F127" i="10"/>
  <c r="A127" i="10" s="1"/>
  <c r="F132" i="10"/>
  <c r="A132" i="10" s="1"/>
  <c r="F95" i="10"/>
  <c r="E122" i="10" s="1"/>
  <c r="F107" i="10"/>
  <c r="F130" i="10"/>
  <c r="A130" i="10" s="1"/>
  <c r="F97" i="10"/>
  <c r="A97" i="10" s="1"/>
  <c r="F134" i="10"/>
  <c r="A134" i="10" s="1"/>
  <c r="L181" i="1"/>
  <c r="F109" i="3"/>
  <c r="K181" i="1"/>
  <c r="E109" i="3"/>
  <c r="H107" i="3"/>
  <c r="F150" i="10"/>
  <c r="A150" i="10" s="1"/>
  <c r="F158" i="10"/>
  <c r="A158" i="10" s="1"/>
  <c r="F155" i="10"/>
  <c r="A155" i="10" s="1"/>
  <c r="F136" i="10"/>
  <c r="A136" i="10" s="1"/>
  <c r="F137" i="10"/>
  <c r="A137" i="10" s="1"/>
  <c r="F154" i="10"/>
  <c r="A154" i="10" s="1"/>
  <c r="F156" i="10"/>
  <c r="F133" i="10"/>
  <c r="A133" i="10" s="1"/>
  <c r="F93" i="10"/>
  <c r="F165" i="10"/>
  <c r="F129" i="10"/>
  <c r="A129" i="10" s="1"/>
  <c r="F149" i="10"/>
  <c r="A149" i="10" s="1"/>
  <c r="F105" i="10"/>
  <c r="F115" i="10"/>
  <c r="F121" i="10"/>
  <c r="A121" i="10" s="1"/>
  <c r="F138" i="10"/>
  <c r="A138" i="10" s="1"/>
  <c r="F143" i="10"/>
  <c r="A143" i="10" s="1"/>
  <c r="F101" i="10"/>
  <c r="F141" i="10"/>
  <c r="A141" i="10" s="1"/>
  <c r="Q5" i="5"/>
  <c r="Q7" i="5" s="1"/>
  <c r="Q38" i="5"/>
  <c r="P5" i="5"/>
  <c r="P38" i="5"/>
  <c r="J19" i="5"/>
  <c r="U30" i="5" s="1"/>
  <c r="F140" i="10"/>
  <c r="A140" i="10" s="1"/>
  <c r="A100" i="10"/>
  <c r="N178" i="1"/>
  <c r="O173" i="1"/>
  <c r="F120" i="10"/>
  <c r="A120" i="10" s="1"/>
  <c r="E135" i="10" l="1"/>
  <c r="E144" i="10"/>
  <c r="A104" i="10"/>
  <c r="A249" i="10"/>
  <c r="E130" i="10"/>
  <c r="E119" i="10"/>
  <c r="E123" i="10"/>
  <c r="E126" i="10"/>
  <c r="E139" i="10"/>
  <c r="B160" i="10"/>
  <c r="B9" i="10" s="1"/>
  <c r="A95" i="10"/>
  <c r="E124" i="10"/>
  <c r="E125" i="10"/>
  <c r="A98" i="10"/>
  <c r="E129" i="10"/>
  <c r="E134" i="10"/>
  <c r="F159" i="10"/>
  <c r="F8" i="10" s="1"/>
  <c r="A107" i="10"/>
  <c r="E136" i="10"/>
  <c r="E127" i="10"/>
  <c r="N180" i="1"/>
  <c r="F51" i="6"/>
  <c r="F53" i="6" s="1"/>
  <c r="O178" i="1"/>
  <c r="F191" i="10"/>
  <c r="F14" i="10"/>
  <c r="E133" i="10"/>
  <c r="E143" i="10"/>
  <c r="A93" i="10"/>
  <c r="E120" i="10"/>
  <c r="P7" i="5"/>
  <c r="S34" i="5"/>
  <c r="J22" i="5"/>
  <c r="J33" i="5" s="1"/>
  <c r="J20" i="5"/>
  <c r="E128" i="10"/>
  <c r="A101" i="10"/>
  <c r="A156" i="10"/>
  <c r="F248" i="10"/>
  <c r="E137" i="10"/>
  <c r="E140" i="10"/>
  <c r="E142" i="10"/>
  <c r="A115" i="10"/>
  <c r="A105" i="10"/>
  <c r="E132" i="10"/>
  <c r="E138" i="10"/>
  <c r="E141" i="10"/>
  <c r="E121" i="10"/>
  <c r="B13" i="10" l="1"/>
  <c r="F69" i="10"/>
  <c r="H248" i="10"/>
  <c r="A248" i="10"/>
  <c r="S5" i="5"/>
  <c r="S38" i="5"/>
  <c r="T38" i="5" s="1"/>
  <c r="U38" i="5" s="1"/>
  <c r="T34" i="5"/>
  <c r="U34" i="5" s="1"/>
  <c r="F160" i="10"/>
  <c r="N181" i="1"/>
  <c r="G109" i="3"/>
  <c r="O180" i="1"/>
  <c r="H51" i="6"/>
  <c r="H53" i="6" s="1"/>
  <c r="F13" i="10" l="1"/>
  <c r="F250" i="10"/>
  <c r="S7" i="5"/>
  <c r="T7" i="5" s="1"/>
  <c r="U7" i="5" s="1"/>
  <c r="T5" i="5"/>
  <c r="U5" i="5" s="1"/>
  <c r="H109" i="3"/>
  <c r="O181" i="1"/>
  <c r="I107" i="3"/>
  <c r="A69" i="10"/>
  <c r="F71" i="10"/>
  <c r="H250" i="10" l="1"/>
  <c r="H258" i="10" s="1"/>
  <c r="H263" i="10" s="1"/>
  <c r="F263" i="10" s="1"/>
  <c r="A250" i="10"/>
  <c r="B260" i="10"/>
  <c r="B263" i="10"/>
  <c r="F258" i="10"/>
  <c r="F260" i="10" s="1"/>
  <c r="F9" i="10"/>
  <c r="F10" i="10" s="1"/>
  <c r="F15" i="10"/>
  <c r="F73" i="10" s="1"/>
  <c r="B76" i="10" l="1"/>
  <c r="B7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Rider, Melissa</author>
    <author>Courtney Bausman</author>
  </authors>
  <commentList>
    <comment ref="A11" authorId="0" shapeId="0" xr:uid="{00000000-0006-0000-0100-000001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41" authorId="0" shapeId="0" xr:uid="{00000000-0006-0000-0100-000005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72" authorId="0" shapeId="0" xr:uid="{00000000-0006-0000-0100-00001F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73" authorId="0" shapeId="0" xr:uid="{00000000-0006-0000-0100-000020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74" authorId="0" shapeId="0" xr:uid="{00000000-0006-0000-0100-000021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75" authorId="0" shapeId="0" xr:uid="{00000000-0006-0000-0100-000022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76" authorId="0" shapeId="0" xr:uid="{00000000-0006-0000-0100-000023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77" authorId="0" shapeId="0" xr:uid="{00000000-0006-0000-0100-000024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82" authorId="0" shapeId="0" xr:uid="{00000000-0006-0000-0100-000025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83" authorId="0" shapeId="0" xr:uid="{00000000-0006-0000-0100-000026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84" authorId="0" shapeId="0" xr:uid="{00000000-0006-0000-0100-000027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85" authorId="0" shapeId="0" xr:uid="{00000000-0006-0000-0100-000028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86" authorId="0" shapeId="0" xr:uid="{00000000-0006-0000-0100-000029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87" authorId="0" shapeId="0" xr:uid="{00000000-0006-0000-0100-00002A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88" authorId="0" shapeId="0" xr:uid="{00000000-0006-0000-0100-00002B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89" authorId="0" shapeId="0" xr:uid="{00000000-0006-0000-0100-00002C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90" authorId="0" shapeId="0" xr:uid="{00000000-0006-0000-0100-00002D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91" authorId="0" shapeId="0" xr:uid="{00000000-0006-0000-0100-00002E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92" authorId="0" shapeId="0" xr:uid="{00000000-0006-0000-0100-00002F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93" authorId="0" shapeId="0" xr:uid="{00000000-0006-0000-0100-000030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97" authorId="0" shapeId="0" xr:uid="{00000000-0006-0000-0100-000031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98" authorId="0" shapeId="0" xr:uid="{00000000-0006-0000-0100-000032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99" authorId="0" shapeId="0" xr:uid="{00000000-0006-0000-0100-000033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00" authorId="0" shapeId="0" xr:uid="{00000000-0006-0000-0100-000034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01" authorId="0" shapeId="0" xr:uid="{00000000-0006-0000-0100-000035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02" authorId="0" shapeId="0" xr:uid="{00000000-0006-0000-0100-000036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03" authorId="0" shapeId="0" xr:uid="{00000000-0006-0000-0100-000037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04" authorId="0" shapeId="0" xr:uid="{00000000-0006-0000-0100-000038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05" authorId="0" shapeId="0" xr:uid="{00000000-0006-0000-0100-000039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06" authorId="0" shapeId="0" xr:uid="{00000000-0006-0000-0100-00003A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07" authorId="0" shapeId="0" xr:uid="{00000000-0006-0000-0100-00003B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08" authorId="0" shapeId="0" xr:uid="{00000000-0006-0000-0100-00003C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09" authorId="0" shapeId="0" xr:uid="{00000000-0006-0000-0100-00003D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10" authorId="0" shapeId="0" xr:uid="{00000000-0006-0000-0100-00003E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11" authorId="0" shapeId="0" xr:uid="{00000000-0006-0000-0100-00003F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12" authorId="0" shapeId="0" xr:uid="{00000000-0006-0000-0100-000040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13" authorId="0" shapeId="0" xr:uid="{00000000-0006-0000-0100-000041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14" authorId="0" shapeId="0" xr:uid="{00000000-0006-0000-0100-000042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15" authorId="0" shapeId="0" xr:uid="{00000000-0006-0000-0100-000043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16" authorId="0" shapeId="0" xr:uid="{00000000-0006-0000-0100-000044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17" authorId="0" shapeId="0" xr:uid="{00000000-0006-0000-0100-000045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18" authorId="0" shapeId="0" xr:uid="{00000000-0006-0000-0100-000046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19" authorId="0" shapeId="0" xr:uid="{00000000-0006-0000-0100-000047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20" authorId="0" shapeId="0" xr:uid="{00000000-0006-0000-0100-000048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44" authorId="0" shapeId="0" xr:uid="{00000000-0006-0000-0100-000056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45" authorId="0" shapeId="0" xr:uid="{00000000-0006-0000-0100-000057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46" authorId="0" shapeId="0" xr:uid="{00000000-0006-0000-0100-000058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47" authorId="0" shapeId="0" xr:uid="{00000000-0006-0000-0100-000059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48" authorId="0" shapeId="0" xr:uid="{00000000-0006-0000-0100-00005A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G151" authorId="0" shapeId="0" xr:uid="{00000000-0006-0000-0100-00005B000000}">
      <text>
        <r>
          <rPr>
            <sz val="9"/>
            <color indexed="81"/>
            <rFont val="Tahoma"/>
            <family val="2"/>
          </rPr>
          <t>If terms are changing by year, unhide columns P-T</t>
        </r>
      </text>
    </comment>
    <comment ref="A152" authorId="0" shapeId="0" xr:uid="{00000000-0006-0000-0100-00005C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53" authorId="0" shapeId="0" xr:uid="{00000000-0006-0000-0100-00005D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54" authorId="0" shapeId="0" xr:uid="{00000000-0006-0000-0100-00005E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55" authorId="0" shapeId="0" xr:uid="{00000000-0006-0000-0100-00005F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56" authorId="0" shapeId="0" xr:uid="{00000000-0006-0000-0100-000060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A157" authorId="0" shapeId="0" xr:uid="{00000000-0006-0000-0100-000061000000}">
      <text>
        <r>
          <rPr>
            <sz val="9"/>
            <color indexed="81"/>
            <rFont val="Tahoma"/>
            <family val="2"/>
          </rPr>
          <t>unhide additional rows if needed</t>
        </r>
      </text>
    </comment>
    <comment ref="I175" authorId="1" shapeId="0" xr:uid="{10DAB676-0AB8-41E2-970C-AAF7EF9CC999}">
      <text>
        <r>
          <rPr>
            <sz val="9"/>
            <color indexed="81"/>
            <rFont val="Tahoma"/>
            <family val="2"/>
          </rPr>
          <t>Enter your instituition's U.S Federally negotiated indirect cost rate(s). If no such rate exists, a de minimis indirect cost rate recovery of 10% of modified total direct costs shall be used.</t>
        </r>
      </text>
    </comment>
    <comment ref="J175" authorId="1" shapeId="0" xr:uid="{34F8F2F0-8C71-4EC5-BE45-C516F25B9EE4}">
      <text>
        <r>
          <rPr>
            <sz val="9"/>
            <color indexed="81"/>
            <rFont val="Tahoma"/>
            <family val="2"/>
          </rPr>
          <t>Enter your instituition's U.S Federally negotiated indirect cost rate(s). If no such rate exists, a de minimis indirect cost rate recovery of 10% of modified total direct costs shall be used.</t>
        </r>
      </text>
    </comment>
    <comment ref="K175" authorId="1" shapeId="0" xr:uid="{F737D804-430E-4FC6-B8B4-F3EE13D19F42}">
      <text>
        <r>
          <rPr>
            <sz val="9"/>
            <color indexed="81"/>
            <rFont val="Tahoma"/>
            <family val="2"/>
          </rPr>
          <t>Enter your instituition's U.S Federally negotiated indirect cost rate(s). If no such rate exists, a de minimis indirect cost rate recovery of 10% of modified total direct costs shall be used.</t>
        </r>
      </text>
    </comment>
    <comment ref="L175" authorId="1" shapeId="0" xr:uid="{D1F54A6B-E48E-4615-90F0-9C3E84C9EF28}">
      <text>
        <r>
          <rPr>
            <sz val="9"/>
            <color indexed="81"/>
            <rFont val="Tahoma"/>
            <family val="2"/>
          </rPr>
          <t>Enter your instituition's U.S Federally negotiated indirect cost rate(s). If no such rate exists, a de minimis indirect cost rate recovery of 10% of modified total direct costs shall be used.</t>
        </r>
      </text>
    </comment>
    <comment ref="M175" authorId="1" shapeId="0" xr:uid="{6B606AA9-71E5-42D2-9EF0-83B879661E1D}">
      <text>
        <r>
          <rPr>
            <sz val="9"/>
            <color indexed="81"/>
            <rFont val="Tahoma"/>
            <family val="2"/>
          </rPr>
          <t>Enter your instituition's U.S Federally negotiated indirect cost rate(s). If no such rate exists, a de minimis indirect cost rate recovery of 10% of modified total direct costs shall be used.</t>
        </r>
      </text>
    </comment>
    <comment ref="N175" authorId="1" shapeId="0" xr:uid="{C2CC5C3E-5137-425F-9FA1-D531CA4A3381}">
      <text>
        <r>
          <rPr>
            <sz val="9"/>
            <color indexed="81"/>
            <rFont val="Tahoma"/>
            <family val="2"/>
          </rPr>
          <t>Enter your instituition's U.S Federally negotiated indirect cost rate(s). If no such rate exists, a de minimis indirect cost rate recovery of 10% of modified total direct costs shall be used.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Beach, Steven</author>
  </authors>
  <commentList>
    <comment ref="A9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By using the filter you can hid all $0 and blank cells to show only the items that have amounts in the detailed budget and hide all others.
</t>
        </r>
      </text>
    </comment>
    <comment ref="E90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If part of the AY effort is LSMRN, the amount of LSMRN salary should be entered as adjustment
</t>
        </r>
      </text>
    </comment>
    <comment ref="I189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Needs to be manually entered from Cost-sharing tab</t>
        </r>
      </text>
    </comment>
    <comment ref="J189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Needs to be manually entered from Cost-sharing tab</t>
        </r>
      </text>
    </comment>
    <comment ref="K189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Needs to be manually entered from Cost-sharing tab</t>
        </r>
      </text>
    </comment>
  </commentList>
</comments>
</file>

<file path=xl/sharedStrings.xml><?xml version="1.0" encoding="utf-8"?>
<sst xmlns="http://schemas.openxmlformats.org/spreadsheetml/2006/main" count="980" uniqueCount="376">
  <si>
    <t>Parent ID:</t>
  </si>
  <si>
    <t>Shading Key</t>
  </si>
  <si>
    <t>Gold:  Input Needed</t>
  </si>
  <si>
    <t>Sub ID:</t>
  </si>
  <si>
    <t>Year 1</t>
  </si>
  <si>
    <t>Year 2</t>
  </si>
  <si>
    <t>Year 3</t>
  </si>
  <si>
    <t>Year 4</t>
  </si>
  <si>
    <t>Year 5</t>
  </si>
  <si>
    <t>Total</t>
  </si>
  <si>
    <t>Personnel</t>
  </si>
  <si>
    <t>Institution Name</t>
  </si>
  <si>
    <t>White:  Formulas &amp; Notes</t>
  </si>
  <si>
    <t>Salary Inflation - Yr 1</t>
  </si>
  <si>
    <t>Totals</t>
  </si>
  <si>
    <t>Blue:  Titles &amp; Totals</t>
  </si>
  <si>
    <t>Fringe</t>
  </si>
  <si>
    <t>Direct Cost</t>
  </si>
  <si>
    <t>No</t>
  </si>
  <si>
    <t>Salary Inflation - Yrs 2+</t>
  </si>
  <si>
    <t>Indirect Cost</t>
  </si>
  <si>
    <t>Total Cost</t>
  </si>
  <si>
    <t>On Campus</t>
  </si>
  <si>
    <t>Equipment</t>
  </si>
  <si>
    <t>Modular Budget</t>
  </si>
  <si>
    <t>**Unhide  rows and columns for additional options**</t>
  </si>
  <si>
    <t>Travel</t>
  </si>
  <si>
    <t>Future Year Appointments</t>
  </si>
  <si>
    <t>SALARY</t>
  </si>
  <si>
    <t>Participant Support</t>
  </si>
  <si>
    <t>TOTAL</t>
  </si>
  <si>
    <t>Role</t>
  </si>
  <si>
    <t>Name</t>
  </si>
  <si>
    <t>Dept ID</t>
  </si>
  <si>
    <t>Base Salary</t>
  </si>
  <si>
    <t># Months</t>
  </si>
  <si>
    <t>Other Direct Costs</t>
  </si>
  <si>
    <t>Appt</t>
  </si>
  <si>
    <t>% Effort</t>
  </si>
  <si>
    <t>Months</t>
  </si>
  <si>
    <t>PI</t>
  </si>
  <si>
    <t>Salary Cap (currently NIH)</t>
  </si>
  <si>
    <t>Tuition</t>
  </si>
  <si>
    <t>SM</t>
  </si>
  <si>
    <t>Data Validation</t>
  </si>
  <si>
    <t>Tuition Data</t>
  </si>
  <si>
    <t>Appointment</t>
  </si>
  <si>
    <t>Roles</t>
  </si>
  <si>
    <t>IDC Rates</t>
  </si>
  <si>
    <t>Yes</t>
  </si>
  <si>
    <t>Candidate</t>
  </si>
  <si>
    <t>CAL</t>
  </si>
  <si>
    <t>Monthly Rate</t>
  </si>
  <si>
    <t>PreCan - Federal</t>
  </si>
  <si>
    <t>AY</t>
  </si>
  <si>
    <t>Co-I</t>
  </si>
  <si>
    <t>Off Campus</t>
  </si>
  <si>
    <t>https://grants.nih.gov/grants/policy/salcap_summary.htm</t>
  </si>
  <si>
    <t>Subcontracts</t>
  </si>
  <si>
    <t>PreCan - Resident</t>
  </si>
  <si>
    <t>Faculty Associate</t>
  </si>
  <si>
    <t>Other Spr Activity</t>
  </si>
  <si>
    <t>PreCan - Non-Res</t>
  </si>
  <si>
    <t>Post Doc</t>
  </si>
  <si>
    <t>Instruction</t>
  </si>
  <si>
    <t>Other</t>
  </si>
  <si>
    <t>GSRA</t>
  </si>
  <si>
    <t>GSRAs</t>
  </si>
  <si>
    <t>Annual</t>
  </si>
  <si>
    <t>Total Direct Costs</t>
  </si>
  <si>
    <t>Monthly</t>
  </si>
  <si>
    <t>MTDC</t>
  </si>
  <si>
    <t>http://orsp.umich.edu/graduate-student-research-assistant-gsra-cost-estimates</t>
  </si>
  <si>
    <t>Frequently Required Proposal Documents and Data</t>
  </si>
  <si>
    <t>Total Indirect Costs</t>
  </si>
  <si>
    <t>http://orsp.umich.edu/develop-proposal/frequently-required-proposal-data</t>
  </si>
  <si>
    <t>Per Term</t>
  </si>
  <si>
    <t>Finding a RA/Dept ID - ORSP Blue Page</t>
  </si>
  <si>
    <t>PreCandidate - Blended</t>
  </si>
  <si>
    <t>http://orsp.umich.edu/find-research-administrator-blue-pages</t>
  </si>
  <si>
    <t>PreCandidate - Resident</t>
  </si>
  <si>
    <t>PreCandidate - Non-Resident</t>
  </si>
  <si>
    <t>ORSP Staff - PR assignments</t>
  </si>
  <si>
    <t>http://orsp.umich.edu/orsp-staff</t>
  </si>
  <si>
    <t>http://ro.umich.edu/tuition/tuition-fees.php</t>
  </si>
  <si>
    <t>Quick check for % of effort to # of months for Cal and AY</t>
  </si>
  <si>
    <t>Grad student only:</t>
  </si>
  <si>
    <t>% effort</t>
  </si>
  <si>
    <t>Total Costs</t>
  </si>
  <si>
    <t>Number of Months</t>
  </si>
  <si>
    <t>Grad Student + Adult:</t>
  </si>
  <si>
    <t>Grad Student + Children:</t>
  </si>
  <si>
    <t>Grad student + Adult + Children:</t>
  </si>
  <si>
    <t>https://hr.umich.edu/benefits-wellness/health/health-plans/gradcare</t>
  </si>
  <si>
    <t>Career Level</t>
  </si>
  <si>
    <t>Years of Experience</t>
  </si>
  <si>
    <t>Yearly Stipend</t>
  </si>
  <si>
    <t>Monthly Stipend</t>
  </si>
  <si>
    <t>Postdoctoral</t>
  </si>
  <si>
    <t>7 or More</t>
  </si>
  <si>
    <t>Indirect Cost Rate</t>
  </si>
  <si>
    <t>Research</t>
  </si>
  <si>
    <t>7/1/2016-6/30/2018</t>
  </si>
  <si>
    <t>7/1/2018-6/30/2020</t>
  </si>
  <si>
    <t>7/1/2020-</t>
  </si>
  <si>
    <t>(Provisional Rate)</t>
  </si>
  <si>
    <t>http://orsp.umich.edu/indirect-costs-rates</t>
  </si>
  <si>
    <t>Modular Budget:</t>
  </si>
  <si>
    <t>SUBTOTAL DIRECT COST (minus subcontract I/C)</t>
  </si>
  <si>
    <t>TOTAL DIRECT COSTS</t>
  </si>
  <si>
    <t>CALCULATION OF FACILITIES AND ADMINISTRATIVE COSTS FOR PROJECT PERIOD</t>
  </si>
  <si>
    <t>Enter modular request $ if applicable:</t>
  </si>
  <si>
    <t>TOTALS</t>
  </si>
  <si>
    <t>TOTAL INDIRECT COSTS</t>
  </si>
  <si>
    <t>F&amp;A (IDC) Exclusions:</t>
  </si>
  <si>
    <t>TOTAL DIRECT &amp; INDIRECT COSTS</t>
  </si>
  <si>
    <t>Tuition Remission</t>
  </si>
  <si>
    <t>Subcontract Direct Costs</t>
  </si>
  <si>
    <t>Indirect cost calculation:</t>
  </si>
  <si>
    <t>Subcontract Indirect Costs</t>
  </si>
  <si>
    <t>Total subtotal Direct (Face Page)</t>
  </si>
  <si>
    <t>Add Back 1st $25,000 per Subcontract*</t>
  </si>
  <si>
    <t>Total Direct costs</t>
  </si>
  <si>
    <t>F&amp;A (IDC) Base</t>
  </si>
  <si>
    <t>Less:</t>
  </si>
  <si>
    <t>IDC Rate</t>
  </si>
  <si>
    <t>Equipment or software pg&lt;=$5000</t>
  </si>
  <si>
    <t># of months</t>
  </si>
  <si>
    <t>Participation Support</t>
  </si>
  <si>
    <t>Base</t>
  </si>
  <si>
    <t>Subcontract 1 (direct + indirect)</t>
  </si>
  <si>
    <t>F&amp;A (IDC) Amount</t>
  </si>
  <si>
    <t>Subcontract 2 (direct + indirect)</t>
  </si>
  <si>
    <t>Subcontract 3 (direct + indirect)</t>
  </si>
  <si>
    <t>TOTAL COSTS</t>
  </si>
  <si>
    <t>Subcontract 4 (direct + indirect)</t>
  </si>
  <si>
    <t>Subcontract 5 (direct + indirect)</t>
  </si>
  <si>
    <t>* Subcontract:  F&amp;A (IDC) costs are assessed on the first $25,000 Total Costs per subcontract site for the entire project period.</t>
  </si>
  <si>
    <t>Tuition &amp; fee remission</t>
  </si>
  <si>
    <t>Add Back 1st $25K of Subcontract 1</t>
  </si>
  <si>
    <t>Totals from detail page</t>
  </si>
  <si>
    <t>Add Back 1st $25K of Subcontract 2</t>
  </si>
  <si>
    <t>NIH $500,000 Ceiling limit check:</t>
  </si>
  <si>
    <t>Add Back 1st $25K of Subcontract 3</t>
  </si>
  <si>
    <t>Add Back 1st $25K of Subcontract 4</t>
  </si>
  <si>
    <t>Direct costs:</t>
  </si>
  <si>
    <t>Add Back 1st $25K of Subcontract 5</t>
  </si>
  <si>
    <t>Cumulative</t>
  </si>
  <si>
    <t>Modified Total Direct Costs</t>
  </si>
  <si>
    <t>NIH Face Page:</t>
  </si>
  <si>
    <t>Box 7A:</t>
  </si>
  <si>
    <t>Box 8A:</t>
  </si>
  <si>
    <t>Indirect cost rate</t>
  </si>
  <si>
    <t>Box 7B:</t>
  </si>
  <si>
    <t>Box 8B:</t>
  </si>
  <si>
    <t>Indirect costs</t>
  </si>
  <si>
    <t>TOTAL DIRECT &amp; INDIRECT</t>
  </si>
  <si>
    <t>Salaries</t>
  </si>
  <si>
    <t>Fringe Benefits</t>
  </si>
  <si>
    <t xml:space="preserve">Tuition </t>
  </si>
  <si>
    <t>Domestic</t>
  </si>
  <si>
    <t>Foreign</t>
  </si>
  <si>
    <t>Materials/Supplies</t>
  </si>
  <si>
    <t>Publications</t>
  </si>
  <si>
    <t>Consultant Services</t>
  </si>
  <si>
    <t>Computer Services</t>
  </si>
  <si>
    <t>Subcontract(s)</t>
  </si>
  <si>
    <t>Total Costs Requested</t>
  </si>
  <si>
    <t>Person-Months Per Year</t>
  </si>
  <si>
    <t>Personnel:</t>
  </si>
  <si>
    <t>TOTAL SALARY</t>
  </si>
  <si>
    <t>FRINGE BENEFITS</t>
  </si>
  <si>
    <t>RATE</t>
  </si>
  <si>
    <t>TOTAL FRINGES</t>
  </si>
  <si>
    <t>TOTAL SALARY + FB</t>
  </si>
  <si>
    <t>EQUIPMENT</t>
  </si>
  <si>
    <t>Notes / Details</t>
  </si>
  <si>
    <t>Equipment &gt;= $5,000</t>
  </si>
  <si>
    <t>Round to nearest whole # (EX: $5,356 INSTEAD OF $5,355.76)</t>
  </si>
  <si>
    <t>Equipment &lt; $5,000</t>
  </si>
  <si>
    <t>TOTAL EQUIPMENT</t>
  </si>
  <si>
    <t>TRAVEL</t>
  </si>
  <si>
    <t>TOTAL TRAVEL</t>
  </si>
  <si>
    <t>PARTICIPANT SUPPORT</t>
  </si>
  <si>
    <t>Stipends</t>
  </si>
  <si>
    <t xml:space="preserve">Subsistence </t>
  </si>
  <si>
    <t>TOTAL PARTICIPANT SUPPORT</t>
  </si>
  <si>
    <t>OTHER DIRECT COSTS</t>
  </si>
  <si>
    <t>Notes / Detail</t>
  </si>
  <si>
    <t xml:space="preserve">     General (UG)</t>
  </si>
  <si>
    <t xml:space="preserve">     Computers (UG)</t>
  </si>
  <si>
    <t>TOTAL OTHER DIRECT COSTS</t>
  </si>
  <si>
    <t># of terms</t>
  </si>
  <si>
    <t># terms</t>
  </si>
  <si>
    <t>TOTAL TUITION</t>
  </si>
  <si>
    <t>SUBCONTRACTS</t>
  </si>
  <si>
    <t>Institution</t>
  </si>
  <si>
    <t>Please insert information on External Subcontract Sheet</t>
  </si>
  <si>
    <t>TOTAL SUBCONTRACTS</t>
  </si>
  <si>
    <t>Indirect Rate</t>
  </si>
  <si>
    <t>INDIRECT COST</t>
  </si>
  <si>
    <t>Created: 3/1/2017</t>
  </si>
  <si>
    <t>*All external subcontracts must be under the parent project for this page to calculate correctly</t>
  </si>
  <si>
    <t>https://hr.umich.edu/benefits-wellness/health/dental-plan/dental-plan-rates</t>
  </si>
  <si>
    <t xml:space="preserve">Current agreement: </t>
  </si>
  <si>
    <t>http://www.finance.umich.edu/system/files/FA_Rate_Agreement_Nov_2016.pdf</t>
  </si>
  <si>
    <t>2018 for 9 month appt</t>
  </si>
  <si>
    <t>Exclude from IDC</t>
  </si>
  <si>
    <t>Fellowship?</t>
  </si>
  <si>
    <t>Space</t>
  </si>
  <si>
    <t>Course Buyout?</t>
  </si>
  <si>
    <t>Division</t>
  </si>
  <si>
    <t>Humanities</t>
  </si>
  <si>
    <t>Natural Science</t>
  </si>
  <si>
    <t>Social Science</t>
  </si>
  <si>
    <t>show</t>
  </si>
  <si>
    <t>Will need to be transferred to xxxxxxx</t>
  </si>
  <si>
    <t>College</t>
  </si>
  <si>
    <t>Provost Tax Rate</t>
  </si>
  <si>
    <t>FY18</t>
  </si>
  <si>
    <t>Provost Tax Base (MTDC+Part. Support+Space)</t>
  </si>
  <si>
    <t>Provost Tax &amp; Cost Sharing Impact Analysis</t>
  </si>
  <si>
    <t>Direct Input</t>
  </si>
  <si>
    <t>Links</t>
  </si>
  <si>
    <t>Calculation</t>
  </si>
  <si>
    <t xml:space="preserve">Sponsor Budget </t>
  </si>
  <si>
    <t>Adjustments ($)</t>
  </si>
  <si>
    <t>Explanation/Notes</t>
  </si>
  <si>
    <t>Sponsor Total Direct Costs</t>
  </si>
  <si>
    <t>Cost-sharing Total Direct Costs</t>
  </si>
  <si>
    <t xml:space="preserve"> </t>
  </si>
  <si>
    <t>Costs</t>
  </si>
  <si>
    <t>Show</t>
  </si>
  <si>
    <t>college costs</t>
  </si>
  <si>
    <t>Dept/PI costs</t>
  </si>
  <si>
    <t>other S/C/I  costs</t>
  </si>
  <si>
    <t>UMOR costs</t>
  </si>
  <si>
    <t>Tuition Differential</t>
  </si>
  <si>
    <t>NA</t>
  </si>
  <si>
    <t>**DO NOT USE - excluded from tax analysis &amp; total college cost calculation</t>
  </si>
  <si>
    <t>RESIN Return</t>
  </si>
  <si>
    <t>Salary over the NIH Cap</t>
  </si>
  <si>
    <t>College funds to cover provost tax (from calculation below)</t>
  </si>
  <si>
    <t>Offsets/benefits</t>
  </si>
  <si>
    <t>Adjusted Totals</t>
  </si>
  <si>
    <t>additional college benefits</t>
  </si>
  <si>
    <t>additional Dept/PI benefits</t>
  </si>
  <si>
    <t>additional other S/C/I  benefits</t>
  </si>
  <si>
    <t>additional UMOR benefits</t>
  </si>
  <si>
    <t>Indirects on MTDC items</t>
  </si>
  <si>
    <t>Indirects on nonMTDC items (Tuition, Equipment, etc.)</t>
  </si>
  <si>
    <t>PI* cost-share to cover provost tax</t>
  </si>
  <si>
    <t>Dept cost-share to cover provost tax</t>
  </si>
  <si>
    <t>LSA cost-share to cover provost tax</t>
  </si>
  <si>
    <t>Total Offsets/benefits</t>
  </si>
  <si>
    <t>Dept/PI</t>
  </si>
  <si>
    <t xml:space="preserve">other S/C/I  </t>
  </si>
  <si>
    <t xml:space="preserve">UMOR </t>
  </si>
  <si>
    <t>R=255, G=217, B=102</t>
  </si>
  <si>
    <t>R=164, G=194, B=244</t>
  </si>
  <si>
    <t>R=217, G=217, B=217</t>
  </si>
  <si>
    <t>R=220, G=230, B=241</t>
  </si>
  <si>
    <t>R=255, G=255, B=153</t>
  </si>
  <si>
    <t>Cell Colors</t>
  </si>
  <si>
    <t>Estimation for teaching replacment - ONLY for use in Cost Analysis Sheet</t>
  </si>
  <si>
    <t>Total number</t>
  </si>
  <si>
    <t>of Courses</t>
  </si>
  <si>
    <t>Include in Cost Analysis Calc.</t>
  </si>
  <si>
    <t>SubAward DeptIDs to be used in Cost Analysis - ONLY for use in Cost Analysis Sheet</t>
  </si>
  <si>
    <t>Offet Benefit</t>
  </si>
  <si>
    <t>N/A</t>
  </si>
  <si>
    <t xml:space="preserve">Offset </t>
  </si>
  <si>
    <t>Notes:</t>
  </si>
  <si>
    <t>Cost-sharing for project</t>
  </si>
  <si>
    <t>∆(IDC-Provost Tax)</t>
  </si>
  <si>
    <t>Total Offsets</t>
  </si>
  <si>
    <t>Overall LSA Budget Summary</t>
  </si>
  <si>
    <t>showblack</t>
  </si>
  <si>
    <t>OTHER DIRECT COSTS
SPACE</t>
  </si>
  <si>
    <t>% usage</t>
  </si>
  <si>
    <t>Space 1</t>
  </si>
  <si>
    <t>Space 2</t>
  </si>
  <si>
    <t>Space 3</t>
  </si>
  <si>
    <t>Space 4</t>
  </si>
  <si>
    <t>Space is for non-federal sources. Unhide rows if needed</t>
  </si>
  <si>
    <r>
      <t>Total size of 
Space in ft</t>
    </r>
    <r>
      <rPr>
        <b/>
        <vertAlign val="superscript"/>
        <sz val="9"/>
        <rFont val="Calibri"/>
        <family val="2"/>
      </rPr>
      <t>2</t>
    </r>
  </si>
  <si>
    <t>**Must correct this formula for space</t>
  </si>
  <si>
    <t>Space 5</t>
  </si>
  <si>
    <t>OTHER DIRECT COSTS
TUITION</t>
  </si>
  <si>
    <t>Provost Tax Analysis Numbers</t>
  </si>
  <si>
    <t>LSA Provost Tax Base</t>
  </si>
  <si>
    <t>Provost tax</t>
  </si>
  <si>
    <t>IDC on Provost Tax Base</t>
  </si>
  <si>
    <t>Total Directs</t>
  </si>
  <si>
    <t>Indirects on Provost Tax Base</t>
  </si>
  <si>
    <t>total subcontracts</t>
  </si>
  <si>
    <t>total subk add back</t>
  </si>
  <si>
    <t>Costs - Teaching Replacement</t>
  </si>
  <si>
    <t>Admin Personnel</t>
  </si>
  <si>
    <t>Space Rate</t>
  </si>
  <si>
    <t>Tuition (2018-19)</t>
  </si>
  <si>
    <t>Salary Cap Applies?:</t>
  </si>
  <si>
    <t>Stipend (2018-19)</t>
  </si>
  <si>
    <t>GradCare &amp; Dental (effective January 1, 2019)</t>
  </si>
  <si>
    <t>NIH NRSA Budgetary Levels Fiscal Year 9</t>
  </si>
  <si>
    <t>https://grants.nih.gov/grants/guide/notice-files/NOT-OD-19-036.html</t>
  </si>
  <si>
    <t>https://grants.nih.gov/grants/guide/notice-files/NOT-OD-19-031.html</t>
  </si>
  <si>
    <t>TBD</t>
  </si>
  <si>
    <t xml:space="preserve">Proposing Organization: </t>
  </si>
  <si>
    <t>Project:</t>
  </si>
  <si>
    <t>Reviwed By:</t>
  </si>
  <si>
    <t>Approved By:</t>
  </si>
  <si>
    <t>Project Manager</t>
  </si>
  <si>
    <t>Department</t>
  </si>
  <si>
    <t>Systems Engineer</t>
  </si>
  <si>
    <t>Software Engineer</t>
  </si>
  <si>
    <t>John Doe</t>
  </si>
  <si>
    <t>Jane Doe</t>
  </si>
  <si>
    <t xml:space="preserve">     Computers</t>
  </si>
  <si>
    <t xml:space="preserve">     General (Office Supplies)</t>
  </si>
  <si>
    <t>Detail Budget Summary</t>
  </si>
  <si>
    <t>Contractor Bid Form Excel Spreadsheet Instructions</t>
  </si>
  <si>
    <t>Step</t>
  </si>
  <si>
    <t>Instructions</t>
  </si>
  <si>
    <r>
      <t>Enter</t>
    </r>
    <r>
      <rPr>
        <b/>
        <sz val="11"/>
        <color rgb="FF000000"/>
        <rFont val="Calibri"/>
        <family val="2"/>
      </rPr>
      <t xml:space="preserve"> personnel information</t>
    </r>
    <r>
      <rPr>
        <sz val="11"/>
        <color rgb="FF000000"/>
        <rFont val="Calibri"/>
        <family val="2"/>
      </rPr>
      <t xml:space="preserve"> (salary, number of months) beginning on row 11.</t>
    </r>
  </si>
  <si>
    <r>
      <t xml:space="preserve">Complete the </t>
    </r>
    <r>
      <rPr>
        <b/>
        <sz val="11"/>
        <color rgb="FF000000"/>
        <rFont val="Calibri"/>
        <family val="2"/>
      </rPr>
      <t>basic information</t>
    </r>
    <r>
      <rPr>
        <sz val="11"/>
        <color rgb="FF000000"/>
        <rFont val="Calibri"/>
        <family val="2"/>
      </rPr>
      <t xml:space="preserve"> in cells B1-B4.</t>
    </r>
  </si>
  <si>
    <t>1.4.1</t>
  </si>
  <si>
    <t>1.4.2</t>
  </si>
  <si>
    <r>
      <t>Complete</t>
    </r>
    <r>
      <rPr>
        <b/>
        <sz val="11"/>
        <color rgb="FF000000"/>
        <rFont val="Calibri"/>
        <family val="2"/>
      </rPr>
      <t xml:space="preserve"> Equipment Section</t>
    </r>
    <r>
      <rPr>
        <sz val="11"/>
        <color rgb="FF000000"/>
        <rFont val="Calibri"/>
        <family val="2"/>
      </rPr>
      <t xml:space="preserve"> beginning in row 72</t>
    </r>
  </si>
  <si>
    <r>
      <t xml:space="preserve">Itemize all individual equipment items </t>
    </r>
    <r>
      <rPr>
        <b/>
        <sz val="11"/>
        <color rgb="FF000000"/>
        <rFont val="Calibri"/>
        <family val="2"/>
      </rPr>
      <t>greater than or equal to $5k</t>
    </r>
    <r>
      <rPr>
        <sz val="11"/>
        <color rgb="FF000000"/>
        <rFont val="Calibri"/>
        <family val="2"/>
      </rPr>
      <t xml:space="preserve">. Provide a brief description of the item in the "Notes/Details" area. </t>
    </r>
  </si>
  <si>
    <r>
      <t xml:space="preserve">Consolidate estimate for ALL </t>
    </r>
    <r>
      <rPr>
        <b/>
        <sz val="11"/>
        <color rgb="FF000000"/>
        <rFont val="Calibri"/>
        <family val="2"/>
      </rPr>
      <t>fabrication components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less than $5k</t>
    </r>
    <r>
      <rPr>
        <sz val="11"/>
        <color rgb="FF000000"/>
        <rFont val="Calibri"/>
      </rPr>
      <t xml:space="preserve"> to a single line, and enter the consolidated amount into row 78.</t>
    </r>
  </si>
  <si>
    <r>
      <t xml:space="preserve">Complete the </t>
    </r>
    <r>
      <rPr>
        <b/>
        <sz val="11"/>
        <color rgb="FF000000"/>
        <rFont val="Calibri"/>
        <family val="2"/>
      </rPr>
      <t>"Detail Budget" tab</t>
    </r>
    <r>
      <rPr>
        <sz val="11"/>
        <color rgb="FF000000"/>
        <rFont val="Calibri"/>
        <family val="2"/>
      </rPr>
      <t xml:space="preserve"> in accordance with the shading key. </t>
    </r>
  </si>
  <si>
    <t xml:space="preserve">Enter institution name, and estimated direct and indirect cost breakdown for each phase of the project. Enter each institution as it's own subcontract. </t>
  </si>
  <si>
    <r>
      <t xml:space="preserve">Complete the Indirect Cost Section (rows 175-178) by entering your instituition's U.S Federally negotiated indirect cost rate(s). If no such rate exists, a </t>
    </r>
    <r>
      <rPr>
        <b/>
        <sz val="11"/>
        <color rgb="FF000000"/>
        <rFont val="Calibri"/>
        <family val="2"/>
      </rPr>
      <t>de minimis</t>
    </r>
    <r>
      <rPr>
        <sz val="11"/>
        <color rgb="FF000000"/>
        <rFont val="Calibri"/>
        <family val="2"/>
      </rPr>
      <t xml:space="preserve"> indirect cost rate recovery of 10% of modified total direct costs shall be used. See excerpt of NSF PAPPG guidelines below: </t>
    </r>
  </si>
  <si>
    <r>
      <t xml:space="preserve">Enter </t>
    </r>
    <r>
      <rPr>
        <b/>
        <sz val="11"/>
        <color rgb="FF000000"/>
        <rFont val="Calibri"/>
        <family val="2"/>
      </rPr>
      <t>fringe benefit rates</t>
    </r>
    <r>
      <rPr>
        <sz val="11"/>
        <color rgb="FF000000"/>
        <rFont val="Calibri"/>
        <family val="2"/>
      </rPr>
      <t xml:space="preserve"> per role beginning in cell G41.</t>
    </r>
  </si>
  <si>
    <t xml:space="preserve">Subcontract 1 </t>
  </si>
  <si>
    <t xml:space="preserve">Subcontract 2 </t>
  </si>
  <si>
    <t xml:space="preserve">Subcontract 3 </t>
  </si>
  <si>
    <t xml:space="preserve">Subcontract 4 </t>
  </si>
  <si>
    <t xml:space="preserve">Subcontract 5 </t>
  </si>
  <si>
    <t>Offeror Budget Summary</t>
  </si>
  <si>
    <r>
      <t xml:space="preserve">Complete </t>
    </r>
    <r>
      <rPr>
        <b/>
        <sz val="11"/>
        <color rgb="FF000000"/>
        <rFont val="Calibri"/>
        <family val="2"/>
      </rPr>
      <t xml:space="preserve">"External Subcontracts" TAB- </t>
    </r>
    <r>
      <rPr>
        <sz val="11"/>
        <color rgb="FF000000"/>
        <rFont val="Calibri"/>
        <family val="2"/>
      </rPr>
      <t>this information will flow through to "Detail Budget" tab</t>
    </r>
  </si>
  <si>
    <t>START DATE</t>
  </si>
  <si>
    <t># of Budget Periods</t>
  </si>
  <si>
    <t>Thru Initial Engineerng</t>
  </si>
  <si>
    <t>Thru PDR</t>
  </si>
  <si>
    <t>Thru CDR</t>
  </si>
  <si>
    <t>Thru IIV&amp;V</t>
  </si>
  <si>
    <t>Thru On Sky AT</t>
  </si>
  <si>
    <t>Packing</t>
  </si>
  <si>
    <t>Shipping</t>
  </si>
  <si>
    <t>Mechanical Engineer</t>
  </si>
  <si>
    <t>Electrical/Electronic Engineer</t>
  </si>
  <si>
    <t>Controls Engineer</t>
  </si>
  <si>
    <t>Optical Engineer</t>
  </si>
  <si>
    <t>Mechanical Technican</t>
  </si>
  <si>
    <t>Electrical/Electronic Technican</t>
  </si>
  <si>
    <t>Controls Technican</t>
  </si>
  <si>
    <t>Optical Technican</t>
  </si>
  <si>
    <t>GNAO LLT</t>
  </si>
  <si>
    <t>ENG</t>
  </si>
  <si>
    <t>PMO</t>
  </si>
  <si>
    <r>
      <t xml:space="preserve">contact </t>
    </r>
    <r>
      <rPr>
        <b/>
        <sz val="12"/>
        <color rgb="FF000000"/>
        <rFont val="Calibri"/>
        <family val="2"/>
      </rPr>
      <t>GNAO_LLT_RFP@gemini.edu</t>
    </r>
    <r>
      <rPr>
        <sz val="12"/>
        <color rgb="FF000000"/>
        <rFont val="Calibri"/>
        <family val="2"/>
      </rPr>
      <t xml:space="preserve"> if you have any issues with this template</t>
    </r>
  </si>
  <si>
    <t>Version 3.0</t>
  </si>
  <si>
    <t>Modified: 2/28/2020</t>
  </si>
  <si>
    <t>Thru FAT</t>
  </si>
  <si>
    <t>Consolidate all fabrication components under $5k, list details in budget justification</t>
  </si>
  <si>
    <r>
      <rPr>
        <b/>
        <sz val="11"/>
        <color rgb="FF000000"/>
        <rFont val="Calibri"/>
        <family val="2"/>
      </rPr>
      <t xml:space="preserve">Tip: </t>
    </r>
    <r>
      <rPr>
        <sz val="11"/>
        <color rgb="FF000000"/>
        <rFont val="Calibri"/>
        <family val="2"/>
      </rPr>
      <t>Unhide rows 24-36 If additional rows are needed.</t>
    </r>
  </si>
  <si>
    <r>
      <t xml:space="preserve">Enter estimated phase </t>
    </r>
    <r>
      <rPr>
        <b/>
        <sz val="11"/>
        <color rgb="FF000000"/>
        <rFont val="Calibri"/>
        <family val="2"/>
      </rPr>
      <t>start and end dates</t>
    </r>
    <r>
      <rPr>
        <sz val="11"/>
        <color rgb="FF000000"/>
        <rFont val="Calibri"/>
        <family val="2"/>
      </rPr>
      <t xml:space="preserve"> in cells I7-N8</t>
    </r>
  </si>
  <si>
    <r>
      <rPr>
        <b/>
        <sz val="11"/>
        <color rgb="FF000000"/>
        <rFont val="Calibri"/>
        <family val="2"/>
      </rPr>
      <t>Tip:</t>
    </r>
    <r>
      <rPr>
        <sz val="11"/>
        <color rgb="FF000000"/>
        <rFont val="Calibri"/>
        <family val="2"/>
      </rPr>
      <t xml:space="preserve"> If months of effort varies by phase, use columns Q-AA to enter months for each individual phase. </t>
    </r>
  </si>
  <si>
    <r>
      <t xml:space="preserve">Confirm, adjust, or remove the </t>
    </r>
    <r>
      <rPr>
        <b/>
        <sz val="11"/>
        <color rgb="FF000000"/>
        <rFont val="Calibri"/>
        <family val="2"/>
      </rPr>
      <t>automatic salary inflation</t>
    </r>
    <r>
      <rPr>
        <sz val="11"/>
        <color rgb="FF000000"/>
        <rFont val="Calibri"/>
        <family val="2"/>
      </rPr>
      <t xml:space="preserve"> in cells T2-T3.</t>
    </r>
  </si>
  <si>
    <r>
      <t xml:space="preserve">Complete </t>
    </r>
    <r>
      <rPr>
        <b/>
        <sz val="11"/>
        <color rgb="FF000000"/>
        <rFont val="Calibri"/>
        <family val="2"/>
      </rPr>
      <t>Travel Section</t>
    </r>
    <r>
      <rPr>
        <sz val="11"/>
        <color rgb="FF000000"/>
        <rFont val="Calibri"/>
        <family val="2"/>
      </rPr>
      <t xml:space="preserve"> beginning on row 82</t>
    </r>
  </si>
  <si>
    <r>
      <t xml:space="preserve">Complete </t>
    </r>
    <r>
      <rPr>
        <b/>
        <sz val="11"/>
        <color rgb="FF000000"/>
        <rFont val="Calibri"/>
        <family val="2"/>
      </rPr>
      <t>Other Direct Costs Section</t>
    </r>
    <r>
      <rPr>
        <sz val="11"/>
        <color rgb="FF000000"/>
        <rFont val="Calibri"/>
        <family val="2"/>
      </rPr>
      <t xml:space="preserve"> beginning on row 124</t>
    </r>
  </si>
  <si>
    <t>1.3.1</t>
  </si>
  <si>
    <t>1.3.2</t>
  </si>
  <si>
    <t>1.7.1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</si>
</sst>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mm/dd/yy"/>
    <numFmt numFmtId="167" formatCode="_(&quot;$&quot;* #,##0_);_(&quot;$&quot;* \(#,##0\);_(&quot;$&quot;* &quot;-&quot;??_);_(@_)"/>
    <numFmt numFmtId="168" formatCode="0.0%"/>
    <numFmt numFmtId="169" formatCode="&quot;$&quot;#,##0.00"/>
    <numFmt numFmtId="170" formatCode="&quot;$&quot;#,##0;[Red]&quot;$&quot;#,##0"/>
  </numFmts>
  <fonts count="82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00000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269137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9"/>
      <color rgb="FFFF0000"/>
      <name val="Calibri"/>
      <family val="2"/>
    </font>
    <font>
      <i/>
      <sz val="9"/>
      <color rgb="FF000000"/>
      <name val="Calibri"/>
      <family val="2"/>
    </font>
    <font>
      <sz val="8"/>
      <color rgb="FF000000"/>
      <name val="Calibri"/>
      <family val="2"/>
    </font>
    <font>
      <b/>
      <sz val="9"/>
      <name val="Calibri"/>
      <family val="2"/>
    </font>
    <font>
      <sz val="9"/>
      <color indexed="81"/>
      <name val="Tahoma"/>
      <family val="2"/>
    </font>
    <font>
      <sz val="9"/>
      <color rgb="FF000000"/>
      <name val="Calibri"/>
      <family val="2"/>
    </font>
    <font>
      <sz val="11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</font>
    <font>
      <b/>
      <i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FF0000"/>
      <name val="Calibri"/>
      <family val="2"/>
    </font>
    <font>
      <sz val="10"/>
      <color theme="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sz val="11"/>
      <color rgb="FF269137"/>
      <name val="Calibri"/>
      <family val="2"/>
    </font>
    <font>
      <b/>
      <sz val="11"/>
      <color theme="1"/>
      <name val="Calibri"/>
      <family val="2"/>
    </font>
    <font>
      <b/>
      <sz val="14"/>
      <name val="Arial"/>
      <family val="2"/>
    </font>
    <font>
      <sz val="11"/>
      <color rgb="FF006600"/>
      <name val="Arial"/>
      <family val="2"/>
    </font>
    <font>
      <sz val="11"/>
      <color rgb="FF0000CC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0"/>
      <color theme="3" tint="-0.249977111117893"/>
      <name val="Arial"/>
      <family val="2"/>
    </font>
    <font>
      <sz val="10"/>
      <color theme="0"/>
      <name val="Arial"/>
      <family val="2"/>
    </font>
    <font>
      <sz val="10"/>
      <color rgb="FF006600"/>
      <name val="Arial"/>
      <family val="2"/>
    </font>
    <font>
      <sz val="10"/>
      <color rgb="FF0000CC"/>
      <name val="Arial"/>
      <family val="2"/>
    </font>
    <font>
      <b/>
      <sz val="10"/>
      <color rgb="FF000000"/>
      <name val="Arial"/>
      <family val="2"/>
    </font>
    <font>
      <b/>
      <sz val="10"/>
      <color rgb="FF0000CC"/>
      <name val="Arial"/>
      <family val="2"/>
    </font>
    <font>
      <b/>
      <sz val="10"/>
      <color rgb="FF006600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sz val="10"/>
      <color theme="1"/>
      <name val="Arial"/>
      <family val="2"/>
    </font>
    <font>
      <b/>
      <sz val="11"/>
      <color rgb="FF0000CC"/>
      <name val="Arial"/>
      <family val="2"/>
    </font>
    <font>
      <sz val="11"/>
      <color theme="1"/>
      <name val="Arial"/>
      <family val="2"/>
    </font>
    <font>
      <b/>
      <sz val="12"/>
      <color rgb="FF0066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9"/>
      <color indexed="81"/>
      <name val="Tahoma"/>
      <family val="2"/>
    </font>
    <font>
      <sz val="10"/>
      <color rgb="FF0070C0"/>
      <name val="Arial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b/>
      <vertAlign val="superscript"/>
      <sz val="9"/>
      <name val="Calibri"/>
      <family val="2"/>
    </font>
    <font>
      <b/>
      <sz val="12"/>
      <color rgb="FF000000"/>
      <name val="Calibri"/>
      <family val="2"/>
    </font>
    <font>
      <b/>
      <i/>
      <sz val="9"/>
      <color rgb="FFFF0000"/>
      <name val="Calibri"/>
      <family val="2"/>
    </font>
    <font>
      <sz val="9"/>
      <color theme="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rgb="FFA4C2F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rgb="FFA4C2F4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966"/>
        <bgColor rgb="FFFFFFFF"/>
      </patternFill>
    </fill>
  </fills>
  <borders count="19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ck">
        <color indexed="64"/>
      </right>
      <top style="thin">
        <color theme="0" tint="-0.24994659260841701"/>
      </top>
      <bottom/>
      <diagonal/>
    </border>
    <border>
      <left style="hair">
        <color theme="0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thin">
        <color theme="0" tint="-0.24994659260841701"/>
      </bottom>
      <diagonal/>
    </border>
    <border>
      <left style="hair">
        <color theme="0"/>
      </left>
      <right style="thin">
        <color indexed="64"/>
      </right>
      <top/>
      <bottom style="thin">
        <color theme="0" tint="-0.24994659260841701"/>
      </bottom>
      <diagonal/>
    </border>
    <border>
      <left style="hair">
        <color theme="0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ck">
        <color indexed="64"/>
      </right>
      <top/>
      <bottom/>
      <diagonal/>
    </border>
    <border>
      <left style="hair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ck">
        <color indexed="64"/>
      </left>
      <right/>
      <top style="thin">
        <color rgb="FF000000"/>
      </top>
      <bottom style="thin">
        <color theme="0" tint="-0.24994659260841701"/>
      </bottom>
      <diagonal/>
    </border>
    <border>
      <left/>
      <right/>
      <top style="thin">
        <color rgb="FF000000"/>
      </top>
      <bottom style="thin">
        <color theme="0" tint="-0.24994659260841701"/>
      </bottom>
      <diagonal/>
    </border>
    <border>
      <left style="thick">
        <color indexed="64"/>
      </left>
      <right/>
      <top style="thin">
        <color theme="0" tint="-0.24994659260841701"/>
      </top>
      <bottom style="thin">
        <color rgb="FF000000"/>
      </bottom>
      <diagonal/>
    </border>
    <border>
      <left/>
      <right/>
      <top style="thin">
        <color theme="0" tint="-0.24994659260841701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theme="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ck">
        <color indexed="64"/>
      </left>
      <right/>
      <top style="thin">
        <color theme="0" tint="-0.24994659260841701"/>
      </top>
      <bottom/>
      <diagonal/>
    </border>
    <border>
      <left style="hair">
        <color theme="0"/>
      </left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theme="0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theme="0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hair">
        <color theme="0"/>
      </left>
      <right style="hair">
        <color theme="0"/>
      </right>
      <top style="hair">
        <color theme="0" tint="-0.24994659260841701"/>
      </top>
      <bottom/>
      <diagonal/>
    </border>
    <border>
      <left style="hair">
        <color theme="0"/>
      </left>
      <right style="hair">
        <color theme="0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/>
      <diagonal/>
    </border>
    <border>
      <left style="hair">
        <color theme="0"/>
      </left>
      <right/>
      <top style="thin">
        <color indexed="64"/>
      </top>
      <bottom/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double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 style="double">
        <color indexed="64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hair">
        <color theme="0"/>
      </right>
      <top style="double">
        <color indexed="64"/>
      </top>
      <bottom/>
      <diagonal/>
    </border>
    <border>
      <left style="hair">
        <color theme="0"/>
      </left>
      <right style="hair">
        <color theme="0"/>
      </right>
      <top style="double">
        <color indexed="64"/>
      </top>
      <bottom/>
      <diagonal/>
    </border>
    <border>
      <left style="hair">
        <color theme="0"/>
      </left>
      <right style="medium">
        <color auto="1"/>
      </right>
      <top style="double">
        <color indexed="64"/>
      </top>
      <bottom/>
      <diagonal/>
    </border>
    <border>
      <left/>
      <right style="hair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/>
      <bottom style="thin">
        <color theme="0" tint="-0.24994659260841701"/>
      </bottom>
      <diagonal/>
    </border>
    <border>
      <left/>
      <right style="hair">
        <color theme="0"/>
      </right>
      <top style="thin">
        <color rgb="FF000000"/>
      </top>
      <bottom style="thin">
        <color rgb="FF000000"/>
      </bottom>
      <diagonal/>
    </border>
    <border>
      <left style="hair">
        <color theme="0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ck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33" fillId="0" borderId="0" applyNumberForma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7" fillId="0" borderId="0" applyFont="0" applyFill="0" applyBorder="0" applyAlignment="0" applyProtection="0"/>
    <xf numFmtId="9" fontId="77" fillId="0" borderId="0" applyFont="0" applyFill="0" applyBorder="0" applyAlignment="0" applyProtection="0"/>
  </cellStyleXfs>
  <cellXfs count="956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left"/>
    </xf>
    <xf numFmtId="0" fontId="0" fillId="2" borderId="3" xfId="0" applyFont="1" applyFill="1" applyBorder="1" applyAlignment="1"/>
    <xf numFmtId="0" fontId="4" fillId="0" borderId="0" xfId="0" applyFont="1" applyAlignment="1">
      <alignment horizontal="center"/>
    </xf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0" fillId="2" borderId="0" xfId="0" applyFont="1" applyFill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3" fillId="0" borderId="0" xfId="0" applyFont="1"/>
    <xf numFmtId="0" fontId="0" fillId="0" borderId="6" xfId="0" applyFont="1" applyBorder="1" applyAlignment="1"/>
    <xf numFmtId="0" fontId="3" fillId="4" borderId="0" xfId="0" applyFont="1" applyFill="1"/>
    <xf numFmtId="0" fontId="3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164" fontId="0" fillId="0" borderId="0" xfId="0" applyNumberFormat="1" applyFont="1" applyAlignment="1">
      <alignment horizontal="right"/>
    </xf>
    <xf numFmtId="0" fontId="0" fillId="3" borderId="1" xfId="0" applyFont="1" applyFill="1" applyBorder="1" applyAlignment="1"/>
    <xf numFmtId="0" fontId="0" fillId="2" borderId="1" xfId="0" applyFont="1" applyFill="1" applyBorder="1" applyAlignment="1"/>
    <xf numFmtId="0" fontId="0" fillId="2" borderId="10" xfId="0" applyFont="1" applyFill="1" applyBorder="1" applyAlignment="1"/>
    <xf numFmtId="164" fontId="0" fillId="0" borderId="9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0" xfId="0" applyFont="1" applyAlignment="1"/>
    <xf numFmtId="165" fontId="4" fillId="0" borderId="1" xfId="0" applyNumberFormat="1" applyFont="1" applyBorder="1" applyAlignment="1"/>
    <xf numFmtId="165" fontId="4" fillId="0" borderId="10" xfId="0" applyNumberFormat="1" applyFont="1" applyBorder="1" applyAlignment="1"/>
    <xf numFmtId="0" fontId="5" fillId="3" borderId="0" xfId="0" applyFont="1" applyFill="1" applyAlignment="1"/>
    <xf numFmtId="0" fontId="3" fillId="2" borderId="12" xfId="0" applyFont="1" applyFill="1" applyBorder="1" applyAlignment="1">
      <alignment horizontal="center"/>
    </xf>
    <xf numFmtId="165" fontId="3" fillId="3" borderId="10" xfId="0" applyNumberFormat="1" applyFont="1" applyFill="1" applyBorder="1" applyAlignment="1"/>
    <xf numFmtId="10" fontId="3" fillId="0" borderId="0" xfId="0" applyNumberFormat="1" applyFont="1"/>
    <xf numFmtId="165" fontId="3" fillId="0" borderId="10" xfId="0" applyNumberFormat="1" applyFont="1" applyBorder="1"/>
    <xf numFmtId="0" fontId="0" fillId="0" borderId="13" xfId="0" applyFont="1" applyBorder="1" applyAlignment="1"/>
    <xf numFmtId="0" fontId="2" fillId="0" borderId="13" xfId="0" applyFont="1" applyBorder="1" applyAlignment="1"/>
    <xf numFmtId="165" fontId="3" fillId="0" borderId="2" xfId="0" applyNumberFormat="1" applyFont="1" applyBorder="1"/>
    <xf numFmtId="164" fontId="0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4" borderId="0" xfId="0" applyFont="1" applyFill="1" applyAlignment="1"/>
    <xf numFmtId="0" fontId="4" fillId="4" borderId="0" xfId="0" applyFont="1" applyFill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4" fillId="0" borderId="14" xfId="0" applyFont="1" applyBorder="1" applyAlignment="1">
      <alignment horizontal="center"/>
    </xf>
    <xf numFmtId="0" fontId="1" fillId="0" borderId="14" xfId="0" applyFont="1" applyBorder="1"/>
    <xf numFmtId="0" fontId="4" fillId="2" borderId="0" xfId="0" applyFont="1" applyFill="1" applyBorder="1"/>
    <xf numFmtId="0" fontId="4" fillId="0" borderId="0" xfId="0" applyFont="1"/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3" fillId="0" borderId="9" xfId="0" applyFont="1" applyBorder="1" applyAlignment="1"/>
    <xf numFmtId="0" fontId="3" fillId="3" borderId="9" xfId="0" applyFont="1" applyFill="1" applyBorder="1" applyAlignment="1">
      <alignment horizontal="left"/>
    </xf>
    <xf numFmtId="0" fontId="3" fillId="3" borderId="0" xfId="0" applyFont="1" applyFill="1" applyBorder="1" applyAlignment="1"/>
    <xf numFmtId="1" fontId="3" fillId="3" borderId="0" xfId="0" applyNumberFormat="1" applyFont="1" applyFill="1" applyBorder="1" applyAlignment="1">
      <alignment horizontal="center"/>
    </xf>
    <xf numFmtId="167" fontId="3" fillId="3" borderId="0" xfId="0" applyNumberFormat="1" applyFont="1" applyFill="1" applyBorder="1" applyAlignment="1"/>
    <xf numFmtId="0" fontId="1" fillId="0" borderId="3" xfId="0" applyFont="1" applyBorder="1" applyAlignment="1"/>
    <xf numFmtId="164" fontId="0" fillId="3" borderId="4" xfId="0" applyNumberFormat="1" applyFont="1" applyFill="1" applyBorder="1" applyAlignment="1"/>
    <xf numFmtId="43" fontId="3" fillId="3" borderId="0" xfId="0" applyNumberFormat="1" applyFont="1" applyFill="1" applyAlignment="1">
      <alignment horizontal="center"/>
    </xf>
    <xf numFmtId="0" fontId="6" fillId="0" borderId="10" xfId="0" applyFont="1" applyBorder="1" applyAlignment="1"/>
    <xf numFmtId="0" fontId="1" fillId="0" borderId="6" xfId="0" applyFont="1" applyBorder="1"/>
    <xf numFmtId="0" fontId="1" fillId="0" borderId="0" xfId="0" applyFont="1" applyAlignment="1">
      <alignment horizontal="right"/>
    </xf>
    <xf numFmtId="168" fontId="3" fillId="0" borderId="9" xfId="0" applyNumberFormat="1" applyFont="1" applyBorder="1"/>
    <xf numFmtId="164" fontId="0" fillId="0" borderId="9" xfId="0" applyNumberFormat="1" applyFont="1" applyBorder="1" applyAlignment="1"/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/>
    <xf numFmtId="0" fontId="1" fillId="0" borderId="12" xfId="0" applyFont="1" applyBorder="1" applyAlignment="1"/>
    <xf numFmtId="0" fontId="7" fillId="0" borderId="6" xfId="0" applyFont="1" applyBorder="1" applyAlignment="1"/>
    <xf numFmtId="0" fontId="1" fillId="0" borderId="12" xfId="0" applyFont="1" applyBorder="1" applyAlignment="1">
      <alignment horizontal="center"/>
    </xf>
    <xf numFmtId="0" fontId="8" fillId="0" borderId="13" xfId="0" applyFont="1" applyBorder="1" applyAlignment="1"/>
    <xf numFmtId="164" fontId="0" fillId="0" borderId="15" xfId="0" applyNumberFormat="1" applyFont="1" applyBorder="1" applyAlignment="1"/>
    <xf numFmtId="0" fontId="0" fillId="0" borderId="6" xfId="0" applyFont="1" applyBorder="1" applyAlignment="1"/>
    <xf numFmtId="164" fontId="0" fillId="0" borderId="9" xfId="0" applyNumberFormat="1" applyFont="1" applyBorder="1" applyAlignment="1">
      <alignment horizontal="right"/>
    </xf>
    <xf numFmtId="0" fontId="0" fillId="5" borderId="6" xfId="0" applyFont="1" applyFill="1" applyBorder="1" applyAlignment="1"/>
    <xf numFmtId="164" fontId="0" fillId="5" borderId="0" xfId="0" applyNumberFormat="1" applyFont="1" applyFill="1" applyAlignment="1">
      <alignment horizontal="right"/>
    </xf>
    <xf numFmtId="164" fontId="0" fillId="5" borderId="9" xfId="0" applyNumberFormat="1" applyFont="1" applyFill="1" applyBorder="1" applyAlignment="1">
      <alignment horizontal="right"/>
    </xf>
    <xf numFmtId="43" fontId="3" fillId="3" borderId="0" xfId="0" applyNumberFormat="1" applyFont="1" applyFill="1" applyBorder="1" applyAlignment="1">
      <alignment horizontal="center"/>
    </xf>
    <xf numFmtId="0" fontId="6" fillId="0" borderId="0" xfId="0" applyFont="1" applyAlignment="1"/>
    <xf numFmtId="0" fontId="1" fillId="0" borderId="9" xfId="0" applyFont="1" applyBorder="1"/>
    <xf numFmtId="0" fontId="6" fillId="0" borderId="1" xfId="0" applyFont="1" applyBorder="1" applyAlignment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horizontal="center"/>
    </xf>
    <xf numFmtId="0" fontId="6" fillId="0" borderId="6" xfId="0" applyFont="1" applyBorder="1" applyAlignment="1"/>
    <xf numFmtId="43" fontId="3" fillId="3" borderId="0" xfId="0" applyNumberFormat="1" applyFont="1" applyFill="1" applyBorder="1" applyAlignment="1"/>
    <xf numFmtId="4" fontId="1" fillId="0" borderId="0" xfId="0" applyNumberFormat="1" applyFont="1" applyAlignment="1"/>
    <xf numFmtId="0" fontId="1" fillId="0" borderId="15" xfId="0" applyFont="1" applyBorder="1"/>
    <xf numFmtId="0" fontId="1" fillId="0" borderId="6" xfId="0" applyFont="1" applyBorder="1" applyAlignment="1">
      <alignment horizontal="center"/>
    </xf>
    <xf numFmtId="0" fontId="0" fillId="2" borderId="13" xfId="0" applyFont="1" applyFill="1" applyBorder="1" applyAlignment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2" borderId="14" xfId="0" applyNumberFormat="1" applyFont="1" applyFill="1" applyBorder="1" applyAlignment="1">
      <alignment horizontal="right"/>
    </xf>
    <xf numFmtId="9" fontId="1" fillId="3" borderId="6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right"/>
    </xf>
    <xf numFmtId="0" fontId="1" fillId="3" borderId="0" xfId="0" applyFont="1" applyFill="1" applyAlignment="1"/>
    <xf numFmtId="9" fontId="1" fillId="3" borderId="13" xfId="0" applyNumberFormat="1" applyFont="1" applyFill="1" applyBorder="1" applyAlignment="1"/>
    <xf numFmtId="0" fontId="1" fillId="3" borderId="14" xfId="0" applyFont="1" applyFill="1" applyBorder="1" applyAlignment="1"/>
    <xf numFmtId="0" fontId="0" fillId="0" borderId="2" xfId="0" applyFont="1" applyBorder="1" applyAlignment="1"/>
    <xf numFmtId="0" fontId="0" fillId="4" borderId="2" xfId="0" applyFont="1" applyFill="1" applyBorder="1" applyAlignment="1"/>
    <xf numFmtId="0" fontId="0" fillId="4" borderId="2" xfId="0" applyFont="1" applyFill="1" applyBorder="1" applyAlignment="1">
      <alignment horizontal="right"/>
    </xf>
    <xf numFmtId="164" fontId="0" fillId="4" borderId="2" xfId="0" applyNumberFormat="1" applyFont="1" applyFill="1" applyBorder="1" applyAlignment="1">
      <alignment horizontal="right"/>
    </xf>
    <xf numFmtId="0" fontId="0" fillId="4" borderId="2" xfId="0" applyFont="1" applyFill="1" applyBorder="1" applyAlignment="1"/>
    <xf numFmtId="0" fontId="1" fillId="0" borderId="9" xfId="0" applyFont="1" applyBorder="1" applyAlignment="1"/>
    <xf numFmtId="9" fontId="1" fillId="0" borderId="0" xfId="0" applyNumberFormat="1" applyFont="1" applyAlignment="1"/>
    <xf numFmtId="9" fontId="1" fillId="0" borderId="9" xfId="0" applyNumberFormat="1" applyFont="1" applyBorder="1" applyAlignment="1"/>
    <xf numFmtId="0" fontId="1" fillId="0" borderId="13" xfId="0" applyFont="1" applyBorder="1" applyAlignment="1"/>
    <xf numFmtId="167" fontId="3" fillId="3" borderId="0" xfId="0" applyNumberFormat="1" applyFont="1" applyFill="1" applyBorder="1"/>
    <xf numFmtId="43" fontId="10" fillId="3" borderId="0" xfId="0" applyNumberFormat="1" applyFont="1" applyFill="1" applyBorder="1" applyAlignment="1"/>
    <xf numFmtId="165" fontId="0" fillId="4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left"/>
    </xf>
    <xf numFmtId="165" fontId="2" fillId="4" borderId="0" xfId="0" applyNumberFormat="1" applyFont="1" applyFill="1" applyAlignment="1">
      <alignment horizontal="center"/>
    </xf>
    <xf numFmtId="165" fontId="0" fillId="4" borderId="0" xfId="0" applyNumberFormat="1" applyFont="1" applyFill="1"/>
    <xf numFmtId="0" fontId="11" fillId="4" borderId="0" xfId="0" applyFont="1" applyFill="1"/>
    <xf numFmtId="0" fontId="2" fillId="5" borderId="0" xfId="0" applyFont="1" applyFill="1" applyBorder="1" applyAlignment="1">
      <alignment horizontal="right" wrapText="1"/>
    </xf>
    <xf numFmtId="165" fontId="0" fillId="0" borderId="0" xfId="0" applyNumberFormat="1" applyFont="1" applyAlignment="1">
      <alignment horizontal="right"/>
    </xf>
    <xf numFmtId="0" fontId="11" fillId="0" borderId="0" xfId="0" applyFont="1"/>
    <xf numFmtId="0" fontId="2" fillId="5" borderId="0" xfId="0" applyFont="1" applyFill="1" applyBorder="1" applyAlignment="1">
      <alignment horizontal="right"/>
    </xf>
    <xf numFmtId="0" fontId="12" fillId="0" borderId="0" xfId="0" applyFont="1" applyBorder="1" applyAlignment="1"/>
    <xf numFmtId="0" fontId="12" fillId="0" borderId="0" xfId="0" applyFont="1" applyAlignment="1"/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4" borderId="0" xfId="0" applyNumberFormat="1" applyFont="1" applyFill="1"/>
    <xf numFmtId="165" fontId="2" fillId="4" borderId="0" xfId="0" applyNumberFormat="1" applyFont="1" applyFill="1" applyAlignment="1">
      <alignment horizontal="right"/>
    </xf>
    <xf numFmtId="0" fontId="13" fillId="4" borderId="0" xfId="0" applyFont="1" applyFill="1"/>
    <xf numFmtId="0" fontId="12" fillId="0" borderId="0" xfId="0" applyFont="1" applyBorder="1" applyAlignment="1"/>
    <xf numFmtId="0" fontId="11" fillId="4" borderId="0" xfId="0" applyFont="1" applyFill="1" applyAlignment="1"/>
    <xf numFmtId="165" fontId="0" fillId="4" borderId="0" xfId="0" applyNumberFormat="1" applyFont="1" applyFill="1" applyAlignment="1"/>
    <xf numFmtId="165" fontId="2" fillId="0" borderId="0" xfId="0" applyNumberFormat="1" applyFont="1" applyBorder="1" applyAlignment="1">
      <alignment horizontal="right"/>
    </xf>
    <xf numFmtId="165" fontId="0" fillId="4" borderId="0" xfId="0" applyNumberFormat="1" applyFont="1" applyFill="1" applyAlignment="1">
      <alignment wrapText="1"/>
    </xf>
    <xf numFmtId="168" fontId="0" fillId="0" borderId="0" xfId="0" applyNumberFormat="1" applyFont="1"/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64" fontId="6" fillId="0" borderId="0" xfId="0" applyNumberFormat="1" applyFont="1"/>
    <xf numFmtId="0" fontId="1" fillId="0" borderId="0" xfId="0" applyFont="1" applyAlignment="1">
      <alignment horizontal="right"/>
    </xf>
    <xf numFmtId="165" fontId="1" fillId="0" borderId="0" xfId="0" applyNumberFormat="1" applyFont="1"/>
    <xf numFmtId="0" fontId="17" fillId="0" borderId="0" xfId="0" applyFont="1" applyAlignment="1"/>
    <xf numFmtId="0" fontId="18" fillId="0" borderId="0" xfId="0" applyFont="1" applyAlignment="1"/>
    <xf numFmtId="0" fontId="17" fillId="0" borderId="0" xfId="0" applyFont="1" applyAlignment="1"/>
    <xf numFmtId="0" fontId="19" fillId="0" borderId="0" xfId="0" applyFont="1" applyAlignment="1"/>
    <xf numFmtId="0" fontId="19" fillId="0" borderId="10" xfId="0" applyFont="1" applyBorder="1" applyAlignment="1">
      <alignment horizontal="center"/>
    </xf>
    <xf numFmtId="0" fontId="19" fillId="0" borderId="0" xfId="0" applyFont="1" applyAlignment="1"/>
    <xf numFmtId="0" fontId="20" fillId="0" borderId="0" xfId="0" applyFont="1" applyAlignment="1">
      <alignment horizontal="right"/>
    </xf>
    <xf numFmtId="166" fontId="19" fillId="0" borderId="10" xfId="0" applyNumberFormat="1" applyFont="1" applyBorder="1" applyAlignment="1">
      <alignment horizontal="center"/>
    </xf>
    <xf numFmtId="166" fontId="19" fillId="0" borderId="3" xfId="0" applyNumberFormat="1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65" fontId="0" fillId="6" borderId="0" xfId="0" applyNumberFormat="1" applyFont="1" applyFill="1" applyAlignment="1">
      <alignment horizontal="right"/>
    </xf>
    <xf numFmtId="0" fontId="20" fillId="7" borderId="0" xfId="0" applyFont="1" applyFill="1" applyAlignment="1">
      <alignment horizontal="right"/>
    </xf>
    <xf numFmtId="165" fontId="18" fillId="0" borderId="11" xfId="0" applyNumberFormat="1" applyFont="1" applyBorder="1" applyAlignment="1">
      <alignment horizontal="right"/>
    </xf>
    <xf numFmtId="168" fontId="0" fillId="7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12" fillId="4" borderId="0" xfId="0" applyFont="1" applyFill="1" applyAlignment="1">
      <alignment horizontal="right"/>
    </xf>
    <xf numFmtId="165" fontId="12" fillId="0" borderId="0" xfId="0" applyNumberFormat="1" applyFont="1" applyAlignment="1"/>
    <xf numFmtId="165" fontId="19" fillId="0" borderId="15" xfId="0" applyNumberFormat="1" applyFont="1" applyBorder="1" applyAlignment="1">
      <alignment horizontal="right"/>
    </xf>
    <xf numFmtId="165" fontId="19" fillId="0" borderId="12" xfId="0" applyNumberFormat="1" applyFont="1" applyBorder="1" applyAlignment="1">
      <alignment horizontal="right"/>
    </xf>
    <xf numFmtId="165" fontId="19" fillId="4" borderId="12" xfId="0" applyNumberFormat="1" applyFont="1" applyFill="1" applyBorder="1" applyAlignment="1">
      <alignment horizontal="right"/>
    </xf>
    <xf numFmtId="165" fontId="19" fillId="4" borderId="14" xfId="0" applyNumberFormat="1" applyFont="1" applyFill="1" applyBorder="1" applyAlignment="1">
      <alignment horizontal="right"/>
    </xf>
    <xf numFmtId="165" fontId="19" fillId="4" borderId="15" xfId="0" applyNumberFormat="1" applyFont="1" applyFill="1" applyBorder="1" applyAlignment="1">
      <alignment horizontal="right"/>
    </xf>
    <xf numFmtId="165" fontId="19" fillId="4" borderId="5" xfId="0" applyNumberFormat="1" applyFont="1" applyFill="1" applyBorder="1" applyAlignment="1">
      <alignment horizontal="right"/>
    </xf>
    <xf numFmtId="165" fontId="19" fillId="0" borderId="2" xfId="0" applyNumberFormat="1" applyFont="1" applyBorder="1" applyAlignment="1">
      <alignment horizontal="right"/>
    </xf>
    <xf numFmtId="165" fontId="18" fillId="0" borderId="12" xfId="0" applyNumberFormat="1" applyFont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164" fontId="19" fillId="0" borderId="2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164" fontId="19" fillId="0" borderId="12" xfId="0" applyNumberFormat="1" applyFont="1" applyBorder="1" applyAlignment="1">
      <alignment horizontal="right"/>
    </xf>
    <xf numFmtId="164" fontId="19" fillId="2" borderId="2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43" fontId="18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0" fontId="3" fillId="0" borderId="9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4" fillId="2" borderId="16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24" fillId="0" borderId="0" xfId="0" applyFont="1"/>
    <xf numFmtId="43" fontId="3" fillId="0" borderId="0" xfId="0" applyNumberFormat="1" applyFont="1"/>
    <xf numFmtId="0" fontId="4" fillId="0" borderId="15" xfId="0" applyFont="1" applyBorder="1"/>
    <xf numFmtId="0" fontId="4" fillId="0" borderId="14" xfId="0" applyFont="1" applyBorder="1"/>
    <xf numFmtId="0" fontId="3" fillId="0" borderId="14" xfId="0" applyFont="1" applyBorder="1"/>
    <xf numFmtId="49" fontId="3" fillId="0" borderId="0" xfId="0" applyNumberFormat="1" applyFont="1"/>
    <xf numFmtId="9" fontId="3" fillId="3" borderId="9" xfId="0" applyNumberFormat="1" applyFont="1" applyFill="1" applyBorder="1"/>
    <xf numFmtId="10" fontId="3" fillId="3" borderId="9" xfId="0" applyNumberFormat="1" applyFont="1" applyFill="1" applyBorder="1"/>
    <xf numFmtId="43" fontId="3" fillId="0" borderId="14" xfId="0" applyNumberFormat="1" applyFont="1" applyBorder="1"/>
    <xf numFmtId="10" fontId="3" fillId="3" borderId="15" xfId="0" applyNumberFormat="1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 applyBorder="1"/>
    <xf numFmtId="0" fontId="25" fillId="0" borderId="0" xfId="0" applyFont="1" applyAlignment="1"/>
    <xf numFmtId="0" fontId="4" fillId="2" borderId="14" xfId="0" applyFont="1" applyFill="1" applyBorder="1" applyAlignment="1"/>
    <xf numFmtId="0" fontId="3" fillId="2" borderId="14" xfId="0" applyFont="1" applyFill="1" applyBorder="1"/>
    <xf numFmtId="0" fontId="3" fillId="2" borderId="15" xfId="0" applyFont="1" applyFill="1" applyBorder="1"/>
    <xf numFmtId="0" fontId="3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9" xfId="0" applyFont="1" applyBorder="1" applyAlignment="1"/>
    <xf numFmtId="0" fontId="25" fillId="0" borderId="0" xfId="0" applyFont="1"/>
    <xf numFmtId="0" fontId="4" fillId="2" borderId="19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0" borderId="9" xfId="0" applyFont="1" applyBorder="1" applyAlignment="1"/>
    <xf numFmtId="0" fontId="3" fillId="0" borderId="9" xfId="0" applyFont="1" applyBorder="1" applyAlignment="1"/>
    <xf numFmtId="0" fontId="4" fillId="0" borderId="0" xfId="0" applyFont="1" applyAlignment="1"/>
    <xf numFmtId="0" fontId="4" fillId="2" borderId="0" xfId="0" applyFont="1" applyFill="1"/>
    <xf numFmtId="0" fontId="4" fillId="0" borderId="14" xfId="0" applyFont="1" applyBorder="1" applyAlignment="1"/>
    <xf numFmtId="0" fontId="3" fillId="3" borderId="0" xfId="0" applyFont="1" applyFill="1" applyAlignment="1"/>
    <xf numFmtId="0" fontId="3" fillId="3" borderId="4" xfId="0" applyFont="1" applyFill="1" applyBorder="1" applyAlignment="1"/>
    <xf numFmtId="0" fontId="3" fillId="3" borderId="9" xfId="0" applyFont="1" applyFill="1" applyBorder="1" applyAlignment="1"/>
    <xf numFmtId="0" fontId="3" fillId="3" borderId="15" xfId="0" applyFont="1" applyFill="1" applyBorder="1" applyAlignment="1"/>
    <xf numFmtId="0" fontId="4" fillId="2" borderId="20" xfId="0" applyFont="1" applyFill="1" applyBorder="1"/>
    <xf numFmtId="0" fontId="3" fillId="2" borderId="21" xfId="0" applyFont="1" applyFill="1" applyBorder="1"/>
    <xf numFmtId="0" fontId="3" fillId="2" borderId="16" xfId="0" applyFont="1" applyFill="1" applyBorder="1"/>
    <xf numFmtId="0" fontId="10" fillId="4" borderId="9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27" fillId="2" borderId="0" xfId="0" applyFont="1" applyFill="1" applyBorder="1" applyAlignment="1">
      <alignment horizontal="right" wrapText="1"/>
    </xf>
    <xf numFmtId="0" fontId="27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8" fillId="2" borderId="0" xfId="0" applyFont="1" applyFill="1" applyAlignment="1">
      <alignment horizontal="right" wrapText="1"/>
    </xf>
    <xf numFmtId="0" fontId="28" fillId="2" borderId="0" xfId="0" applyFont="1" applyFill="1" applyAlignment="1">
      <alignment horizontal="right"/>
    </xf>
    <xf numFmtId="10" fontId="4" fillId="4" borderId="0" xfId="0" applyNumberFormat="1" applyFont="1" applyFill="1"/>
    <xf numFmtId="10" fontId="3" fillId="4" borderId="0" xfId="0" applyNumberFormat="1" applyFont="1" applyFill="1"/>
    <xf numFmtId="10" fontId="3" fillId="4" borderId="0" xfId="0" applyNumberFormat="1" applyFont="1" applyFill="1" applyBorder="1"/>
    <xf numFmtId="10" fontId="4" fillId="4" borderId="0" xfId="0" applyNumberFormat="1" applyFont="1" applyFill="1" applyBorder="1" applyAlignment="1">
      <alignment horizontal="right"/>
    </xf>
    <xf numFmtId="0" fontId="3" fillId="4" borderId="0" xfId="0" applyFont="1" applyFill="1" applyAlignment="1"/>
    <xf numFmtId="10" fontId="3" fillId="4" borderId="0" xfId="0" applyNumberFormat="1" applyFont="1" applyFill="1" applyAlignment="1">
      <alignment horizontal="center"/>
    </xf>
    <xf numFmtId="10" fontId="3" fillId="0" borderId="0" xfId="0" applyNumberFormat="1" applyFont="1"/>
    <xf numFmtId="0" fontId="4" fillId="4" borderId="0" xfId="0" applyFont="1" applyFill="1" applyAlignment="1">
      <alignment horizontal="right"/>
    </xf>
    <xf numFmtId="10" fontId="3" fillId="4" borderId="0" xfId="0" applyNumberFormat="1" applyFont="1" applyFill="1"/>
    <xf numFmtId="0" fontId="4" fillId="4" borderId="0" xfId="0" applyFont="1" applyFill="1" applyAlignment="1"/>
    <xf numFmtId="0" fontId="10" fillId="4" borderId="0" xfId="0" applyFont="1" applyFill="1" applyBorder="1" applyAlignment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10" fillId="4" borderId="0" xfId="0" applyFont="1" applyFill="1" applyBorder="1" applyAlignment="1"/>
    <xf numFmtId="0" fontId="4" fillId="4" borderId="0" xfId="0" applyFont="1" applyFill="1" applyBorder="1" applyAlignment="1">
      <alignment horizontal="right"/>
    </xf>
    <xf numFmtId="0" fontId="10" fillId="4" borderId="0" xfId="0" applyFont="1" applyFill="1" applyBorder="1" applyAlignment="1"/>
    <xf numFmtId="0" fontId="10" fillId="4" borderId="0" xfId="0" applyFont="1" applyFill="1" applyAlignment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10" fillId="4" borderId="0" xfId="0" applyFont="1" applyFill="1" applyAlignment="1">
      <alignment horizontal="right"/>
    </xf>
    <xf numFmtId="0" fontId="10" fillId="4" borderId="0" xfId="0" applyFont="1" applyFill="1" applyAlignment="1">
      <alignment horizontal="right"/>
    </xf>
    <xf numFmtId="0" fontId="28" fillId="4" borderId="0" xfId="0" applyFont="1" applyFill="1" applyAlignment="1">
      <alignment horizontal="right"/>
    </xf>
    <xf numFmtId="0" fontId="10" fillId="4" borderId="0" xfId="0" applyFont="1" applyFill="1" applyAlignment="1">
      <alignment horizontal="right"/>
    </xf>
    <xf numFmtId="0" fontId="3" fillId="0" borderId="0" xfId="0" applyFont="1" applyAlignment="1"/>
    <xf numFmtId="0" fontId="30" fillId="0" borderId="0" xfId="0" applyFont="1"/>
    <xf numFmtId="0" fontId="31" fillId="0" borderId="0" xfId="0" applyFont="1" applyAlignment="1"/>
    <xf numFmtId="164" fontId="0" fillId="3" borderId="0" xfId="0" applyNumberFormat="1" applyFont="1" applyFill="1" applyBorder="1" applyAlignment="1"/>
    <xf numFmtId="0" fontId="0" fillId="0" borderId="0" xfId="0" applyFont="1" applyAlignment="1"/>
    <xf numFmtId="0" fontId="1" fillId="0" borderId="9" xfId="0" applyFont="1" applyBorder="1"/>
    <xf numFmtId="0" fontId="33" fillId="0" borderId="14" xfId="1" applyBorder="1"/>
    <xf numFmtId="0" fontId="0" fillId="0" borderId="0" xfId="0" applyFont="1" applyBorder="1" applyAlignment="1"/>
    <xf numFmtId="0" fontId="33" fillId="0" borderId="22" xfId="1" applyBorder="1" applyAlignment="1"/>
    <xf numFmtId="0" fontId="0" fillId="0" borderId="23" xfId="0" applyFont="1" applyBorder="1" applyAlignment="1"/>
    <xf numFmtId="0" fontId="2" fillId="0" borderId="24" xfId="0" applyFont="1" applyBorder="1" applyAlignment="1"/>
    <xf numFmtId="0" fontId="0" fillId="0" borderId="25" xfId="0" applyFont="1" applyBorder="1" applyAlignment="1"/>
    <xf numFmtId="0" fontId="0" fillId="0" borderId="26" xfId="0" applyFont="1" applyBorder="1" applyAlignment="1"/>
    <xf numFmtId="0" fontId="0" fillId="0" borderId="22" xfId="0" applyFont="1" applyBorder="1" applyAlignment="1"/>
    <xf numFmtId="9" fontId="0" fillId="0" borderId="0" xfId="0" applyNumberFormat="1" applyFont="1" applyBorder="1" applyAlignment="1"/>
    <xf numFmtId="169" fontId="0" fillId="0" borderId="0" xfId="0" applyNumberFormat="1" applyFont="1" applyBorder="1" applyAlignment="1"/>
    <xf numFmtId="169" fontId="0" fillId="0" borderId="23" xfId="0" applyNumberFormat="1" applyFont="1" applyBorder="1" applyAlignment="1"/>
    <xf numFmtId="164" fontId="0" fillId="0" borderId="0" xfId="0" applyNumberFormat="1" applyFont="1" applyBorder="1" applyAlignment="1"/>
    <xf numFmtId="164" fontId="0" fillId="0" borderId="0" xfId="0" applyNumberFormat="1" applyFont="1" applyBorder="1" applyAlignment="1">
      <alignment horizontal="left"/>
    </xf>
    <xf numFmtId="0" fontId="1" fillId="0" borderId="0" xfId="0" applyFont="1" applyBorder="1" applyAlignment="1"/>
    <xf numFmtId="0" fontId="33" fillId="0" borderId="27" xfId="1" applyBorder="1" applyAlignment="1"/>
    <xf numFmtId="0" fontId="0" fillId="0" borderId="28" xfId="0" applyFont="1" applyBorder="1" applyAlignment="1"/>
    <xf numFmtId="0" fontId="0" fillId="0" borderId="29" xfId="0" applyFont="1" applyBorder="1" applyAlignment="1"/>
    <xf numFmtId="164" fontId="0" fillId="0" borderId="0" xfId="0" applyNumberFormat="1" applyFont="1" applyFill="1" applyBorder="1" applyAlignment="1"/>
    <xf numFmtId="0" fontId="0" fillId="0" borderId="23" xfId="0" applyFont="1" applyFill="1" applyBorder="1" applyAlignment="1"/>
    <xf numFmtId="0" fontId="0" fillId="0" borderId="0" xfId="0" applyFont="1" applyAlignment="1"/>
    <xf numFmtId="10" fontId="30" fillId="0" borderId="0" xfId="0" applyNumberFormat="1" applyFont="1"/>
    <xf numFmtId="0" fontId="31" fillId="0" borderId="11" xfId="0" applyFont="1" applyFill="1" applyBorder="1" applyAlignment="1"/>
    <xf numFmtId="0" fontId="37" fillId="0" borderId="11" xfId="0" applyFont="1" applyFill="1" applyBorder="1" applyAlignment="1"/>
    <xf numFmtId="0" fontId="39" fillId="0" borderId="0" xfId="0" applyFont="1" applyAlignment="1"/>
    <xf numFmtId="0" fontId="6" fillId="0" borderId="24" xfId="0" applyFont="1" applyBorder="1" applyAlignment="1"/>
    <xf numFmtId="0" fontId="1" fillId="0" borderId="26" xfId="0" applyFont="1" applyBorder="1"/>
    <xf numFmtId="0" fontId="1" fillId="0" borderId="27" xfId="0" applyFont="1" applyBorder="1" applyAlignment="1"/>
    <xf numFmtId="10" fontId="1" fillId="0" borderId="29" xfId="0" applyNumberFormat="1" applyFont="1" applyBorder="1" applyAlignme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Font="1" applyBorder="1" applyAlignment="1"/>
    <xf numFmtId="165" fontId="46" fillId="4" borderId="0" xfId="0" applyNumberFormat="1" applyFont="1" applyFill="1"/>
    <xf numFmtId="165" fontId="47" fillId="0" borderId="0" xfId="0" applyNumberFormat="1" applyFont="1"/>
    <xf numFmtId="165" fontId="47" fillId="4" borderId="0" xfId="0" applyNumberFormat="1" applyFont="1" applyFill="1"/>
    <xf numFmtId="0" fontId="1" fillId="4" borderId="0" xfId="0" applyFont="1" applyFill="1"/>
    <xf numFmtId="0" fontId="6" fillId="4" borderId="0" xfId="0" applyFont="1" applyFill="1"/>
    <xf numFmtId="165" fontId="1" fillId="4" borderId="0" xfId="0" applyNumberFormat="1" applyFont="1" applyFill="1"/>
    <xf numFmtId="0" fontId="0" fillId="0" borderId="0" xfId="0" applyFont="1" applyAlignment="1"/>
    <xf numFmtId="0" fontId="0" fillId="0" borderId="0" xfId="0" applyFont="1" applyBorder="1" applyAlignment="1"/>
    <xf numFmtId="14" fontId="38" fillId="0" borderId="0" xfId="2" applyNumberFormat="1" applyFont="1" applyAlignment="1">
      <alignment horizontal="left"/>
    </xf>
    <xf numFmtId="0" fontId="49" fillId="0" borderId="0" xfId="2" applyFont="1" applyAlignment="1">
      <alignment horizontal="center" vertical="center"/>
    </xf>
    <xf numFmtId="0" fontId="38" fillId="0" borderId="0" xfId="2" applyFont="1" applyFill="1" applyAlignment="1"/>
    <xf numFmtId="0" fontId="38" fillId="0" borderId="0" xfId="2" applyFont="1" applyAlignment="1"/>
    <xf numFmtId="0" fontId="18" fillId="0" borderId="0" xfId="2" applyFont="1" applyFill="1" applyAlignment="1">
      <alignment horizontal="left"/>
    </xf>
    <xf numFmtId="0" fontId="17" fillId="0" borderId="0" xfId="2" applyFont="1" applyAlignment="1"/>
    <xf numFmtId="0" fontId="19" fillId="0" borderId="32" xfId="2" applyFont="1" applyBorder="1" applyAlignment="1"/>
    <xf numFmtId="0" fontId="18" fillId="0" borderId="0" xfId="2" applyFont="1" applyAlignment="1">
      <alignment horizontal="left"/>
    </xf>
    <xf numFmtId="0" fontId="50" fillId="0" borderId="32" xfId="2" applyFont="1" applyBorder="1" applyAlignment="1"/>
    <xf numFmtId="0" fontId="51" fillId="0" borderId="32" xfId="2" applyFont="1" applyBorder="1" applyAlignment="1"/>
    <xf numFmtId="0" fontId="53" fillId="8" borderId="42" xfId="2" applyFont="1" applyFill="1" applyBorder="1" applyAlignment="1"/>
    <xf numFmtId="0" fontId="53" fillId="8" borderId="43" xfId="2" applyFont="1" applyFill="1" applyBorder="1" applyAlignment="1"/>
    <xf numFmtId="0" fontId="17" fillId="8" borderId="44" xfId="2" applyFont="1" applyFill="1" applyBorder="1" applyAlignment="1">
      <alignment horizontal="center"/>
    </xf>
    <xf numFmtId="0" fontId="17" fillId="10" borderId="43" xfId="2" applyFont="1" applyFill="1" applyBorder="1" applyAlignment="1">
      <alignment horizontal="center"/>
    </xf>
    <xf numFmtId="0" fontId="19" fillId="8" borderId="45" xfId="2" applyFont="1" applyFill="1" applyBorder="1" applyAlignment="1">
      <alignment horizontal="center" wrapText="1"/>
    </xf>
    <xf numFmtId="0" fontId="55" fillId="0" borderId="25" xfId="2" applyFont="1" applyBorder="1" applyAlignment="1">
      <alignment horizontal="right"/>
    </xf>
    <xf numFmtId="0" fontId="55" fillId="10" borderId="50" xfId="2" applyFont="1" applyFill="1" applyBorder="1" applyAlignment="1">
      <alignment horizontal="right"/>
    </xf>
    <xf numFmtId="0" fontId="55" fillId="0" borderId="51" xfId="2" applyFont="1" applyBorder="1" applyAlignment="1">
      <alignment horizontal="right"/>
    </xf>
    <xf numFmtId="0" fontId="18" fillId="0" borderId="55" xfId="2" applyFont="1" applyBorder="1" applyAlignment="1">
      <alignment horizontal="left" indent="3"/>
    </xf>
    <xf numFmtId="164" fontId="54" fillId="0" borderId="56" xfId="2" applyNumberFormat="1" applyFont="1" applyBorder="1" applyAlignment="1">
      <alignment horizontal="left" indent="3"/>
    </xf>
    <xf numFmtId="164" fontId="56" fillId="0" borderId="54" xfId="2" applyNumberFormat="1" applyFont="1" applyBorder="1" applyAlignment="1">
      <alignment horizontal="right"/>
    </xf>
    <xf numFmtId="164" fontId="18" fillId="10" borderId="57" xfId="2" applyNumberFormat="1" applyFont="1" applyFill="1" applyBorder="1" applyAlignment="1">
      <alignment horizontal="right"/>
    </xf>
    <xf numFmtId="0" fontId="38" fillId="0" borderId="58" xfId="2" applyFont="1" applyBorder="1" applyAlignment="1">
      <alignment horizontal="center"/>
    </xf>
    <xf numFmtId="0" fontId="18" fillId="0" borderId="61" xfId="2" applyFont="1" applyBorder="1" applyAlignment="1">
      <alignment horizontal="left" indent="3"/>
    </xf>
    <xf numFmtId="164" fontId="54" fillId="0" borderId="64" xfId="2" applyNumberFormat="1" applyFont="1" applyBorder="1" applyAlignment="1">
      <alignment horizontal="left" indent="3"/>
    </xf>
    <xf numFmtId="164" fontId="18" fillId="10" borderId="66" xfId="2" applyNumberFormat="1" applyFont="1" applyFill="1" applyBorder="1" applyAlignment="1">
      <alignment horizontal="right"/>
    </xf>
    <xf numFmtId="0" fontId="18" fillId="0" borderId="69" xfId="2" applyFont="1" applyBorder="1" applyAlignment="1"/>
    <xf numFmtId="164" fontId="56" fillId="0" borderId="70" xfId="2" applyNumberFormat="1" applyFont="1" applyBorder="1" applyAlignment="1"/>
    <xf numFmtId="164" fontId="56" fillId="0" borderId="49" xfId="2" applyNumberFormat="1" applyFont="1" applyBorder="1" applyAlignment="1">
      <alignment horizontal="right"/>
    </xf>
    <xf numFmtId="164" fontId="55" fillId="10" borderId="50" xfId="2" applyNumberFormat="1" applyFont="1" applyFill="1" applyBorder="1" applyAlignment="1">
      <alignment horizontal="right"/>
    </xf>
    <xf numFmtId="9" fontId="55" fillId="0" borderId="71" xfId="2" applyNumberFormat="1" applyFont="1" applyBorder="1" applyAlignment="1">
      <alignment horizontal="right"/>
    </xf>
    <xf numFmtId="165" fontId="2" fillId="0" borderId="0" xfId="2" applyNumberFormat="1" applyFont="1" applyFill="1" applyAlignment="1">
      <alignment horizontal="center"/>
    </xf>
    <xf numFmtId="0" fontId="1" fillId="0" borderId="0" xfId="2" applyFont="1" applyFill="1"/>
    <xf numFmtId="9" fontId="45" fillId="0" borderId="58" xfId="2" applyNumberFormat="1" applyFont="1" applyFill="1" applyBorder="1" applyAlignment="1">
      <alignment horizontal="center"/>
    </xf>
    <xf numFmtId="165" fontId="38" fillId="0" borderId="0" xfId="2" applyNumberFormat="1" applyFont="1" applyFill="1"/>
    <xf numFmtId="165" fontId="2" fillId="0" borderId="0" xfId="2" applyNumberFormat="1" applyFont="1" applyFill="1" applyAlignment="1"/>
    <xf numFmtId="0" fontId="6" fillId="0" borderId="0" xfId="2" applyFont="1" applyFill="1"/>
    <xf numFmtId="0" fontId="18" fillId="0" borderId="55" xfId="2" applyFont="1" applyFill="1" applyBorder="1" applyAlignment="1">
      <alignment horizontal="left" indent="3"/>
    </xf>
    <xf numFmtId="0" fontId="18" fillId="0" borderId="74" xfId="2" applyFont="1" applyBorder="1" applyAlignment="1">
      <alignment horizontal="left" indent="3"/>
    </xf>
    <xf numFmtId="165" fontId="14" fillId="0" borderId="0" xfId="2" applyNumberFormat="1" applyFont="1" applyFill="1"/>
    <xf numFmtId="0" fontId="1" fillId="0" borderId="0" xfId="2" applyFont="1" applyFill="1" applyAlignment="1"/>
    <xf numFmtId="165" fontId="15" fillId="0" borderId="0" xfId="2" applyNumberFormat="1" applyFont="1" applyFill="1"/>
    <xf numFmtId="168" fontId="38" fillId="0" borderId="0" xfId="2" applyNumberFormat="1" applyFont="1" applyFill="1"/>
    <xf numFmtId="0" fontId="18" fillId="0" borderId="75" xfId="2" applyFont="1" applyBorder="1" applyAlignment="1">
      <alignment horizontal="left" indent="3"/>
    </xf>
    <xf numFmtId="164" fontId="18" fillId="10" borderId="76" xfId="2" applyNumberFormat="1" applyFont="1" applyFill="1" applyBorder="1" applyAlignment="1">
      <alignment horizontal="right"/>
    </xf>
    <xf numFmtId="164" fontId="56" fillId="4" borderId="36" xfId="2" applyNumberFormat="1" applyFont="1" applyFill="1" applyBorder="1" applyAlignment="1">
      <alignment horizontal="right"/>
    </xf>
    <xf numFmtId="164" fontId="18" fillId="10" borderId="79" xfId="2" applyNumberFormat="1" applyFont="1" applyFill="1" applyBorder="1" applyAlignment="1">
      <alignment horizontal="right"/>
    </xf>
    <xf numFmtId="164" fontId="18" fillId="10" borderId="85" xfId="2" applyNumberFormat="1" applyFont="1" applyFill="1" applyBorder="1" applyAlignment="1">
      <alignment horizontal="right"/>
    </xf>
    <xf numFmtId="164" fontId="56" fillId="0" borderId="3" xfId="2" applyNumberFormat="1" applyFont="1" applyBorder="1" applyAlignment="1">
      <alignment horizontal="right"/>
    </xf>
    <xf numFmtId="164" fontId="55" fillId="10" borderId="76" xfId="2" applyNumberFormat="1" applyFont="1" applyFill="1" applyBorder="1" applyAlignment="1">
      <alignment horizontal="right"/>
    </xf>
    <xf numFmtId="164" fontId="56" fillId="0" borderId="92" xfId="2" applyNumberFormat="1" applyFont="1" applyBorder="1" applyAlignment="1">
      <alignment horizontal="right"/>
    </xf>
    <xf numFmtId="164" fontId="18" fillId="10" borderId="93" xfId="2" applyNumberFormat="1" applyFont="1" applyFill="1" applyBorder="1" applyAlignment="1">
      <alignment horizontal="right"/>
    </xf>
    <xf numFmtId="0" fontId="58" fillId="0" borderId="99" xfId="2" applyFont="1" applyFill="1" applyBorder="1"/>
    <xf numFmtId="164" fontId="58" fillId="10" borderId="27" xfId="2" applyNumberFormat="1" applyFont="1" applyFill="1" applyBorder="1"/>
    <xf numFmtId="0" fontId="58" fillId="0" borderId="103" xfId="2" applyFont="1" applyFill="1" applyBorder="1"/>
    <xf numFmtId="164" fontId="58" fillId="10" borderId="104" xfId="2" applyNumberFormat="1" applyFont="1" applyFill="1" applyBorder="1"/>
    <xf numFmtId="0" fontId="58" fillId="0" borderId="108" xfId="2" applyFont="1" applyFill="1" applyBorder="1"/>
    <xf numFmtId="0" fontId="58" fillId="0" borderId="109" xfId="2" applyFont="1" applyFill="1" applyBorder="1"/>
    <xf numFmtId="164" fontId="59" fillId="0" borderId="110" xfId="2" applyNumberFormat="1" applyFont="1" applyFill="1" applyBorder="1"/>
    <xf numFmtId="164" fontId="58" fillId="10" borderId="111" xfId="2" applyNumberFormat="1" applyFont="1" applyFill="1" applyBorder="1"/>
    <xf numFmtId="164" fontId="18" fillId="0" borderId="115" xfId="2" applyNumberFormat="1" applyFont="1" applyFill="1" applyBorder="1" applyAlignment="1">
      <alignment horizontal="right"/>
    </xf>
    <xf numFmtId="164" fontId="18" fillId="0" borderId="117" xfId="2" applyNumberFormat="1" applyFont="1" applyFill="1" applyBorder="1" applyAlignment="1">
      <alignment horizontal="right"/>
    </xf>
    <xf numFmtId="0" fontId="52" fillId="8" borderId="118" xfId="2" applyFont="1" applyFill="1" applyBorder="1" applyAlignment="1"/>
    <xf numFmtId="0" fontId="52" fillId="8" borderId="28" xfId="2" applyFont="1" applyFill="1" applyBorder="1" applyAlignment="1"/>
    <xf numFmtId="164" fontId="61" fillId="0" borderId="35" xfId="2" applyNumberFormat="1" applyFont="1" applyFill="1" applyBorder="1" applyAlignment="1">
      <alignment horizontal="center" wrapText="1"/>
    </xf>
    <xf numFmtId="164" fontId="61" fillId="10" borderId="35" xfId="2" applyNumberFormat="1" applyFont="1" applyFill="1" applyBorder="1" applyAlignment="1">
      <alignment horizontal="center" wrapText="1"/>
    </xf>
    <xf numFmtId="0" fontId="38" fillId="0" borderId="119" xfId="2" applyFont="1" applyFill="1" applyBorder="1" applyAlignment="1">
      <alignment wrapText="1"/>
    </xf>
    <xf numFmtId="0" fontId="45" fillId="0" borderId="122" xfId="2" applyFont="1" applyFill="1" applyBorder="1"/>
    <xf numFmtId="0" fontId="45" fillId="0" borderId="80" xfId="2" applyFont="1" applyFill="1" applyBorder="1"/>
    <xf numFmtId="164" fontId="56" fillId="0" borderId="31" xfId="2" applyNumberFormat="1" applyFont="1" applyFill="1" applyBorder="1" applyAlignment="1">
      <alignment horizontal="right"/>
    </xf>
    <xf numFmtId="164" fontId="45" fillId="10" borderId="31" xfId="2" applyNumberFormat="1" applyFont="1" applyFill="1" applyBorder="1"/>
    <xf numFmtId="164" fontId="45" fillId="0" borderId="31" xfId="2" applyNumberFormat="1" applyFont="1" applyFill="1" applyBorder="1"/>
    <xf numFmtId="164" fontId="45" fillId="0" borderId="30" xfId="2" applyNumberFormat="1" applyFont="1" applyFill="1" applyBorder="1" applyAlignment="1">
      <alignment horizontal="right"/>
    </xf>
    <xf numFmtId="0" fontId="45" fillId="0" borderId="123" xfId="2" applyFont="1" applyFill="1" applyBorder="1" applyAlignment="1">
      <alignment wrapText="1"/>
    </xf>
    <xf numFmtId="0" fontId="45" fillId="0" borderId="120" xfId="2" applyFont="1" applyBorder="1" applyAlignment="1"/>
    <xf numFmtId="0" fontId="57" fillId="12" borderId="122" xfId="2" applyFont="1" applyFill="1" applyBorder="1" applyAlignment="1"/>
    <xf numFmtId="0" fontId="45" fillId="0" borderId="122" xfId="2" applyFont="1" applyBorder="1" applyAlignment="1"/>
    <xf numFmtId="0" fontId="38" fillId="0" borderId="78" xfId="2" applyFont="1" applyBorder="1" applyAlignment="1"/>
    <xf numFmtId="164" fontId="57" fillId="8" borderId="31" xfId="2" applyNumberFormat="1" applyFont="1" applyFill="1" applyBorder="1" applyAlignment="1">
      <alignment horizontal="right"/>
    </xf>
    <xf numFmtId="164" fontId="45" fillId="10" borderId="0" xfId="2" applyNumberFormat="1" applyFont="1" applyFill="1" applyBorder="1" applyAlignment="1">
      <alignment horizontal="right"/>
    </xf>
    <xf numFmtId="0" fontId="45" fillId="0" borderId="123" xfId="2" applyFont="1" applyBorder="1" applyAlignment="1">
      <alignment horizontal="center"/>
    </xf>
    <xf numFmtId="0" fontId="45" fillId="0" borderId="80" xfId="2" applyFont="1" applyBorder="1" applyAlignment="1"/>
    <xf numFmtId="164" fontId="18" fillId="0" borderId="31" xfId="2" applyNumberFormat="1" applyFont="1" applyFill="1" applyBorder="1" applyAlignment="1">
      <alignment horizontal="right"/>
    </xf>
    <xf numFmtId="164" fontId="55" fillId="10" borderId="31" xfId="2" applyNumberFormat="1" applyFont="1" applyFill="1" applyBorder="1" applyAlignment="1">
      <alignment horizontal="right"/>
    </xf>
    <xf numFmtId="164" fontId="45" fillId="0" borderId="31" xfId="2" applyNumberFormat="1" applyFont="1" applyFill="1" applyBorder="1" applyAlignment="1">
      <alignment horizontal="right"/>
    </xf>
    <xf numFmtId="0" fontId="45" fillId="0" borderId="123" xfId="2" applyFont="1" applyBorder="1" applyAlignment="1">
      <alignment wrapText="1"/>
    </xf>
    <xf numFmtId="164" fontId="18" fillId="8" borderId="32" xfId="2" applyNumberFormat="1" applyFont="1" applyFill="1" applyBorder="1" applyAlignment="1">
      <alignment horizontal="right"/>
    </xf>
    <xf numFmtId="164" fontId="55" fillId="10" borderId="32" xfId="2" applyNumberFormat="1" applyFont="1" applyFill="1" applyBorder="1" applyAlignment="1">
      <alignment horizontal="right"/>
    </xf>
    <xf numFmtId="0" fontId="45" fillId="0" borderId="123" xfId="2" applyFont="1" applyBorder="1" applyAlignment="1"/>
    <xf numFmtId="164" fontId="56" fillId="0" borderId="32" xfId="2" applyNumberFormat="1" applyFont="1" applyBorder="1" applyAlignment="1"/>
    <xf numFmtId="164" fontId="56" fillId="0" borderId="30" xfId="2" applyNumberFormat="1" applyFont="1" applyBorder="1" applyAlignment="1"/>
    <xf numFmtId="164" fontId="57" fillId="13" borderId="30" xfId="2" applyNumberFormat="1" applyFont="1" applyFill="1" applyBorder="1" applyAlignment="1">
      <alignment horizontal="right"/>
    </xf>
    <xf numFmtId="164" fontId="45" fillId="13" borderId="30" xfId="2" applyNumberFormat="1" applyFont="1" applyFill="1" applyBorder="1" applyAlignment="1">
      <alignment horizontal="right"/>
    </xf>
    <xf numFmtId="0" fontId="40" fillId="9" borderId="95" xfId="2" applyFont="1" applyFill="1" applyBorder="1"/>
    <xf numFmtId="0" fontId="40" fillId="9" borderId="125" xfId="2" applyFont="1" applyFill="1" applyBorder="1"/>
    <xf numFmtId="164" fontId="40" fillId="9" borderId="126" xfId="2" applyNumberFormat="1" applyFont="1" applyFill="1" applyBorder="1" applyAlignment="1">
      <alignment horizontal="right"/>
    </xf>
    <xf numFmtId="164" fontId="40" fillId="10" borderId="126" xfId="2" applyNumberFormat="1" applyFont="1" applyFill="1" applyBorder="1"/>
    <xf numFmtId="164" fontId="40" fillId="9" borderId="126" xfId="2" applyNumberFormat="1" applyFont="1" applyFill="1" applyBorder="1"/>
    <xf numFmtId="164" fontId="40" fillId="9" borderId="127" xfId="2" applyNumberFormat="1" applyFont="1" applyFill="1" applyBorder="1"/>
    <xf numFmtId="0" fontId="43" fillId="8" borderId="128" xfId="2" applyFont="1" applyFill="1" applyBorder="1" applyAlignment="1"/>
    <xf numFmtId="0" fontId="43" fillId="8" borderId="0" xfId="2" applyFont="1" applyFill="1" applyBorder="1" applyAlignment="1"/>
    <xf numFmtId="0" fontId="1" fillId="8" borderId="0" xfId="2" applyFont="1" applyFill="1" applyAlignment="1"/>
    <xf numFmtId="0" fontId="39" fillId="8" borderId="0" xfId="2" applyFont="1" applyFill="1" applyAlignment="1"/>
    <xf numFmtId="0" fontId="38" fillId="8" borderId="0" xfId="2" applyFont="1" applyFill="1" applyAlignment="1"/>
    <xf numFmtId="0" fontId="38" fillId="8" borderId="129" xfId="2" applyFont="1" applyFill="1" applyBorder="1" applyAlignment="1">
      <alignment wrapText="1"/>
    </xf>
    <xf numFmtId="0" fontId="62" fillId="8" borderId="120" xfId="2" applyFont="1" applyFill="1" applyBorder="1" applyAlignment="1"/>
    <xf numFmtId="0" fontId="62" fillId="8" borderId="36" xfId="2" applyFont="1" applyFill="1" applyBorder="1" applyAlignment="1"/>
    <xf numFmtId="0" fontId="19" fillId="8" borderId="30" xfId="2" applyFont="1" applyFill="1" applyBorder="1" applyAlignment="1">
      <alignment horizontal="center" wrapText="1"/>
    </xf>
    <xf numFmtId="0" fontId="44" fillId="10" borderId="36" xfId="2" applyFont="1" applyFill="1" applyBorder="1" applyAlignment="1"/>
    <xf numFmtId="164" fontId="61" fillId="0" borderId="32" xfId="2" applyNumberFormat="1" applyFont="1" applyFill="1" applyBorder="1" applyAlignment="1">
      <alignment horizontal="center" wrapText="1"/>
    </xf>
    <xf numFmtId="0" fontId="38" fillId="0" borderId="130" xfId="2" applyFont="1" applyBorder="1" applyAlignment="1">
      <alignment wrapText="1"/>
    </xf>
    <xf numFmtId="0" fontId="45" fillId="0" borderId="132" xfId="2" applyFont="1" applyBorder="1" applyAlignment="1">
      <alignment horizontal="left"/>
    </xf>
    <xf numFmtId="0" fontId="45" fillId="0" borderId="133" xfId="2" applyFont="1" applyBorder="1" applyAlignment="1">
      <alignment horizontal="left"/>
    </xf>
    <xf numFmtId="0" fontId="55" fillId="0" borderId="33" xfId="2" applyFont="1" applyFill="1" applyBorder="1" applyAlignment="1"/>
    <xf numFmtId="0" fontId="55" fillId="10" borderId="33" xfId="2" applyFont="1" applyFill="1" applyBorder="1" applyAlignment="1"/>
    <xf numFmtId="0" fontId="45" fillId="0" borderId="134" xfId="2" applyFont="1" applyBorder="1" applyAlignment="1">
      <alignment wrapText="1"/>
    </xf>
    <xf numFmtId="0" fontId="45" fillId="0" borderId="132" xfId="2" applyFont="1" applyBorder="1" applyAlignment="1">
      <alignment horizontal="left" indent="2"/>
    </xf>
    <xf numFmtId="0" fontId="45" fillId="0" borderId="133" xfId="2" applyFont="1" applyBorder="1" applyAlignment="1">
      <alignment horizontal="left" indent="2"/>
    </xf>
    <xf numFmtId="164" fontId="57" fillId="0" borderId="34" xfId="2" applyNumberFormat="1" applyFont="1" applyBorder="1" applyAlignment="1"/>
    <xf numFmtId="164" fontId="45" fillId="10" borderId="34" xfId="2" applyNumberFormat="1" applyFont="1" applyFill="1" applyBorder="1" applyAlignment="1"/>
    <xf numFmtId="0" fontId="45" fillId="0" borderId="135" xfId="2" applyFont="1" applyBorder="1" applyAlignment="1">
      <alignment wrapText="1"/>
    </xf>
    <xf numFmtId="0" fontId="45" fillId="0" borderId="136" xfId="2" applyFont="1" applyBorder="1" applyAlignment="1">
      <alignment horizontal="left" indent="2"/>
    </xf>
    <xf numFmtId="0" fontId="45" fillId="0" borderId="23" xfId="2" applyFont="1" applyBorder="1" applyAlignment="1">
      <alignment horizontal="left" indent="2"/>
    </xf>
    <xf numFmtId="164" fontId="55" fillId="0" borderId="34" xfId="2" applyNumberFormat="1" applyFont="1" applyFill="1" applyBorder="1" applyAlignment="1"/>
    <xf numFmtId="164" fontId="55" fillId="0" borderId="22" xfId="2" applyNumberFormat="1" applyFont="1" applyFill="1" applyBorder="1" applyAlignment="1"/>
    <xf numFmtId="0" fontId="45" fillId="0" borderId="135" xfId="2" applyFont="1" applyBorder="1" applyAlignment="1"/>
    <xf numFmtId="0" fontId="45" fillId="0" borderId="137" xfId="2" applyFont="1" applyBorder="1" applyAlignment="1">
      <alignment horizontal="left" indent="2"/>
    </xf>
    <xf numFmtId="0" fontId="45" fillId="0" borderId="29" xfId="2" applyFont="1" applyBorder="1" applyAlignment="1">
      <alignment horizontal="left" indent="2"/>
    </xf>
    <xf numFmtId="0" fontId="45" fillId="0" borderId="138" xfId="2" applyFont="1" applyBorder="1" applyAlignment="1"/>
    <xf numFmtId="0" fontId="45" fillId="0" borderId="139" xfId="2" applyFont="1" applyBorder="1" applyAlignment="1">
      <alignment horizontal="left" indent="2"/>
    </xf>
    <xf numFmtId="0" fontId="45" fillId="0" borderId="140" xfId="2" applyFont="1" applyBorder="1" applyAlignment="1">
      <alignment horizontal="left"/>
    </xf>
    <xf numFmtId="0" fontId="57" fillId="0" borderId="33" xfId="2" applyFont="1" applyFill="1" applyBorder="1" applyAlignment="1"/>
    <xf numFmtId="0" fontId="45" fillId="0" borderId="138" xfId="2" applyFont="1" applyBorder="1" applyAlignment="1">
      <alignment wrapText="1"/>
    </xf>
    <xf numFmtId="0" fontId="45" fillId="0" borderId="141" xfId="2" applyFont="1" applyBorder="1" applyAlignment="1"/>
    <xf numFmtId="0" fontId="45" fillId="0" borderId="142" xfId="2" applyFont="1" applyBorder="1" applyAlignment="1"/>
    <xf numFmtId="164" fontId="57" fillId="0" borderId="32" xfId="2" applyNumberFormat="1" applyFont="1" applyBorder="1" applyAlignment="1"/>
    <xf numFmtId="164" fontId="45" fillId="10" borderId="32" xfId="2" applyNumberFormat="1" applyFont="1" applyFill="1" applyBorder="1" applyAlignment="1"/>
    <xf numFmtId="164" fontId="56" fillId="8" borderId="32" xfId="2" applyNumberFormat="1" applyFont="1" applyFill="1" applyBorder="1" applyAlignment="1"/>
    <xf numFmtId="164" fontId="55" fillId="8" borderId="30" xfId="2" applyNumberFormat="1" applyFont="1" applyFill="1" applyBorder="1" applyAlignment="1"/>
    <xf numFmtId="164" fontId="1" fillId="0" borderId="0" xfId="2" applyNumberFormat="1" applyFont="1" applyFill="1"/>
    <xf numFmtId="0" fontId="45" fillId="0" borderId="142" xfId="2" applyFont="1" applyFill="1" applyBorder="1"/>
    <xf numFmtId="164" fontId="56" fillId="0" borderId="32" xfId="2" applyNumberFormat="1" applyFont="1" applyFill="1" applyBorder="1"/>
    <xf numFmtId="164" fontId="45" fillId="10" borderId="32" xfId="2" applyNumberFormat="1" applyFont="1" applyFill="1" applyBorder="1"/>
    <xf numFmtId="164" fontId="55" fillId="8" borderId="27" xfId="2" applyNumberFormat="1" applyFont="1" applyFill="1" applyBorder="1" applyAlignment="1"/>
    <xf numFmtId="164" fontId="57" fillId="0" borderId="32" xfId="2" applyNumberFormat="1" applyFont="1" applyFill="1" applyBorder="1"/>
    <xf numFmtId="0" fontId="38" fillId="0" borderId="141" xfId="2" applyFont="1" applyBorder="1" applyAlignment="1"/>
    <xf numFmtId="170" fontId="56" fillId="0" borderId="142" xfId="2" applyNumberFormat="1" applyFont="1" applyFill="1" applyBorder="1" applyAlignment="1">
      <alignment horizontal="left"/>
    </xf>
    <xf numFmtId="164" fontId="45" fillId="10" borderId="144" xfId="2" applyNumberFormat="1" applyFont="1" applyFill="1" applyBorder="1" applyAlignment="1">
      <alignment horizontal="right"/>
    </xf>
    <xf numFmtId="164" fontId="56" fillId="8" borderId="144" xfId="2" applyNumberFormat="1" applyFont="1" applyFill="1" applyBorder="1" applyAlignment="1"/>
    <xf numFmtId="164" fontId="56" fillId="8" borderId="145" xfId="2" applyNumberFormat="1" applyFont="1" applyFill="1" applyBorder="1" applyAlignment="1">
      <alignment horizontal="right"/>
    </xf>
    <xf numFmtId="164" fontId="45" fillId="8" borderId="145" xfId="2" applyNumberFormat="1" applyFont="1" applyFill="1" applyBorder="1" applyAlignment="1">
      <alignment horizontal="right"/>
    </xf>
    <xf numFmtId="49" fontId="45" fillId="0" borderId="146" xfId="2" applyNumberFormat="1" applyFont="1" applyFill="1" applyBorder="1" applyAlignment="1">
      <alignment horizontal="left"/>
    </xf>
    <xf numFmtId="164" fontId="56" fillId="8" borderId="35" xfId="2" applyNumberFormat="1" applyFont="1" applyFill="1" applyBorder="1" applyAlignment="1"/>
    <xf numFmtId="0" fontId="45" fillId="0" borderId="147" xfId="2" applyFont="1" applyFill="1" applyBorder="1" applyAlignment="1">
      <alignment horizontal="left"/>
    </xf>
    <xf numFmtId="164" fontId="57" fillId="0" borderId="144" xfId="2" applyNumberFormat="1" applyFont="1" applyFill="1" applyBorder="1" applyAlignment="1">
      <alignment horizontal="right"/>
    </xf>
    <xf numFmtId="164" fontId="45" fillId="0" borderId="144" xfId="2" applyNumberFormat="1" applyFont="1" applyFill="1" applyBorder="1" applyAlignment="1">
      <alignment horizontal="right"/>
    </xf>
    <xf numFmtId="164" fontId="45" fillId="0" borderId="145" xfId="2" applyNumberFormat="1" applyFont="1" applyFill="1" applyBorder="1" applyAlignment="1">
      <alignment horizontal="right"/>
    </xf>
    <xf numFmtId="164" fontId="64" fillId="9" borderId="126" xfId="2" applyNumberFormat="1" applyFont="1" applyFill="1" applyBorder="1"/>
    <xf numFmtId="0" fontId="38" fillId="0" borderId="149" xfId="2" applyFont="1" applyBorder="1" applyAlignment="1"/>
    <xf numFmtId="0" fontId="38" fillId="0" borderId="0" xfId="2" applyFont="1" applyBorder="1" applyAlignment="1"/>
    <xf numFmtId="164" fontId="39" fillId="0" borderId="0" xfId="2" applyNumberFormat="1" applyFont="1" applyAlignment="1"/>
    <xf numFmtId="164" fontId="39" fillId="10" borderId="0" xfId="2" applyNumberFormat="1" applyFont="1" applyFill="1" applyAlignment="1"/>
    <xf numFmtId="164" fontId="38" fillId="0" borderId="0" xfId="2" applyNumberFormat="1" applyFont="1" applyAlignment="1"/>
    <xf numFmtId="0" fontId="38" fillId="0" borderId="129" xfId="2" applyFont="1" applyBorder="1" applyAlignment="1">
      <alignment wrapText="1"/>
    </xf>
    <xf numFmtId="164" fontId="41" fillId="2" borderId="38" xfId="2" applyNumberFormat="1" applyFont="1" applyFill="1" applyBorder="1" applyAlignment="1">
      <alignment horizontal="left" wrapText="1"/>
    </xf>
    <xf numFmtId="170" fontId="66" fillId="2" borderId="37" xfId="3" applyNumberFormat="1" applyFont="1" applyFill="1" applyBorder="1" applyAlignment="1">
      <alignment horizontal="right"/>
    </xf>
    <xf numFmtId="44" fontId="67" fillId="14" borderId="38" xfId="3" applyFont="1" applyFill="1" applyBorder="1" applyAlignment="1">
      <alignment horizontal="center"/>
    </xf>
    <xf numFmtId="6" fontId="42" fillId="15" borderId="38" xfId="2" applyNumberFormat="1" applyFont="1" applyFill="1" applyBorder="1" applyAlignment="1">
      <alignment horizontal="right"/>
    </xf>
    <xf numFmtId="6" fontId="42" fillId="15" borderId="150" xfId="2" applyNumberFormat="1" applyFont="1" applyFill="1" applyBorder="1" applyAlignment="1">
      <alignment horizontal="left"/>
    </xf>
    <xf numFmtId="0" fontId="42" fillId="0" borderId="151" xfId="2" applyFont="1" applyFill="1" applyBorder="1" applyAlignment="1">
      <alignment wrapText="1"/>
    </xf>
    <xf numFmtId="0" fontId="38" fillId="0" borderId="152" xfId="2" applyFont="1" applyFill="1" applyBorder="1" applyAlignment="1">
      <alignment wrapText="1"/>
    </xf>
    <xf numFmtId="0" fontId="68" fillId="0" borderId="152" xfId="2" applyFont="1" applyFill="1" applyBorder="1" applyAlignment="1">
      <alignment wrapText="1"/>
    </xf>
    <xf numFmtId="0" fontId="42" fillId="0" borderId="152" xfId="2" applyFont="1" applyFill="1" applyBorder="1" applyAlignment="1">
      <alignment wrapText="1"/>
    </xf>
    <xf numFmtId="164" fontId="67" fillId="0" borderId="152" xfId="3" applyNumberFormat="1" applyFont="1" applyFill="1" applyBorder="1" applyAlignment="1">
      <alignment horizontal="right"/>
    </xf>
    <xf numFmtId="44" fontId="67" fillId="0" borderId="152" xfId="3" applyFont="1" applyFill="1" applyBorder="1" applyAlignment="1">
      <alignment horizontal="center"/>
    </xf>
    <xf numFmtId="6" fontId="42" fillId="0" borderId="152" xfId="2" applyNumberFormat="1" applyFont="1" applyFill="1" applyBorder="1" applyAlignment="1">
      <alignment horizontal="right"/>
    </xf>
    <xf numFmtId="6" fontId="42" fillId="0" borderId="153" xfId="2" applyNumberFormat="1" applyFont="1" applyFill="1" applyBorder="1" applyAlignment="1">
      <alignment horizontal="left"/>
    </xf>
    <xf numFmtId="0" fontId="1" fillId="0" borderId="141" xfId="2" applyFont="1" applyFill="1" applyBorder="1"/>
    <xf numFmtId="0" fontId="1" fillId="0" borderId="36" xfId="2" applyFont="1" applyFill="1" applyBorder="1"/>
    <xf numFmtId="0" fontId="48" fillId="0" borderId="36" xfId="2" applyFont="1" applyFill="1" applyBorder="1" applyAlignment="1">
      <alignment horizontal="center"/>
    </xf>
    <xf numFmtId="0" fontId="39" fillId="10" borderId="36" xfId="2" applyFont="1" applyFill="1" applyBorder="1"/>
    <xf numFmtId="164" fontId="61" fillId="0" borderId="31" xfId="2" applyNumberFormat="1" applyFont="1" applyFill="1" applyBorder="1" applyAlignment="1">
      <alignment horizontal="center" wrapText="1"/>
    </xf>
    <xf numFmtId="0" fontId="1" fillId="0" borderId="123" xfId="2" applyFont="1" applyFill="1" applyBorder="1"/>
    <xf numFmtId="0" fontId="41" fillId="2" borderId="116" xfId="2" applyFont="1" applyFill="1" applyBorder="1" applyAlignment="1">
      <alignment horizontal="right"/>
    </xf>
    <xf numFmtId="164" fontId="41" fillId="2" borderId="116" xfId="2" applyNumberFormat="1" applyFont="1" applyFill="1" applyBorder="1" applyAlignment="1">
      <alignment horizontal="left"/>
    </xf>
    <xf numFmtId="6" fontId="42" fillId="2" borderId="113" xfId="3" applyNumberFormat="1" applyFont="1" applyFill="1" applyBorder="1" applyAlignment="1"/>
    <xf numFmtId="6" fontId="42" fillId="14" borderId="116" xfId="3" applyNumberFormat="1" applyFont="1" applyFill="1" applyBorder="1" applyAlignment="1"/>
    <xf numFmtId="170" fontId="2" fillId="16" borderId="112" xfId="2" applyNumberFormat="1" applyFont="1" applyFill="1" applyBorder="1" applyAlignment="1"/>
    <xf numFmtId="6" fontId="42" fillId="2" borderId="156" xfId="2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17" borderId="0" xfId="0" applyFont="1" applyFill="1" applyAlignment="1"/>
    <xf numFmtId="0" fontId="0" fillId="16" borderId="0" xfId="0" applyFont="1" applyFill="1" applyAlignment="1"/>
    <xf numFmtId="0" fontId="0" fillId="18" borderId="0" xfId="0" applyFont="1" applyFill="1" applyAlignment="1"/>
    <xf numFmtId="0" fontId="1" fillId="19" borderId="0" xfId="2" applyFont="1" applyFill="1"/>
    <xf numFmtId="0" fontId="0" fillId="12" borderId="0" xfId="0" applyFont="1" applyFill="1" applyAlignment="1"/>
    <xf numFmtId="0" fontId="1" fillId="0" borderId="22" xfId="0" applyFont="1" applyFill="1" applyBorder="1" applyAlignment="1"/>
    <xf numFmtId="0" fontId="1" fillId="0" borderId="27" xfId="0" applyFont="1" applyFill="1" applyBorder="1" applyAlignment="1"/>
    <xf numFmtId="169" fontId="0" fillId="0" borderId="28" xfId="0" applyNumberFormat="1" applyFont="1" applyBorder="1" applyAlignment="1"/>
    <xf numFmtId="0" fontId="1" fillId="0" borderId="0" xfId="0" applyFont="1" applyFill="1" applyBorder="1" applyAlignment="1"/>
    <xf numFmtId="164" fontId="63" fillId="17" borderId="143" xfId="2" applyNumberFormat="1" applyFont="1" applyFill="1" applyBorder="1" applyAlignment="1">
      <alignment horizontal="right"/>
    </xf>
    <xf numFmtId="164" fontId="18" fillId="17" borderId="30" xfId="2" applyNumberFormat="1" applyFont="1" applyFill="1" applyBorder="1" applyAlignment="1"/>
    <xf numFmtId="0" fontId="65" fillId="2" borderId="38" xfId="2" applyFont="1" applyFill="1" applyBorder="1" applyAlignment="1">
      <alignment horizontal="left" wrapText="1"/>
    </xf>
    <xf numFmtId="0" fontId="2" fillId="2" borderId="3" xfId="0" applyFont="1" applyFill="1" applyBorder="1" applyAlignment="1"/>
    <xf numFmtId="169" fontId="0" fillId="0" borderId="25" xfId="0" applyNumberFormat="1" applyFont="1" applyBorder="1" applyAlignment="1"/>
    <xf numFmtId="164" fontId="70" fillId="0" borderId="56" xfId="2" applyNumberFormat="1" applyFont="1" applyBorder="1" applyAlignment="1">
      <alignment horizontal="left" indent="3"/>
    </xf>
    <xf numFmtId="0" fontId="6" fillId="0" borderId="11" xfId="0" applyFont="1" applyFill="1" applyBorder="1" applyAlignment="1"/>
    <xf numFmtId="0" fontId="1" fillId="0" borderId="11" xfId="0" applyFont="1" applyFill="1" applyBorder="1" applyAlignment="1"/>
    <xf numFmtId="0" fontId="51" fillId="0" borderId="0" xfId="2" applyFont="1" applyBorder="1" applyAlignment="1"/>
    <xf numFmtId="0" fontId="38" fillId="20" borderId="0" xfId="2" applyFont="1" applyFill="1" applyAlignment="1"/>
    <xf numFmtId="0" fontId="18" fillId="20" borderId="0" xfId="2" applyFont="1" applyFill="1" applyAlignment="1">
      <alignment horizontal="left"/>
    </xf>
    <xf numFmtId="0" fontId="17" fillId="20" borderId="0" xfId="2" applyFont="1" applyFill="1" applyAlignment="1"/>
    <xf numFmtId="0" fontId="51" fillId="20" borderId="0" xfId="2" applyFont="1" applyFill="1" applyBorder="1" applyAlignment="1"/>
    <xf numFmtId="0" fontId="38" fillId="0" borderId="0" xfId="2" applyFont="1" applyFill="1" applyAlignment="1"/>
    <xf numFmtId="0" fontId="38" fillId="0" borderId="0" xfId="2" applyFont="1" applyBorder="1" applyAlignment="1"/>
    <xf numFmtId="0" fontId="38" fillId="0" borderId="77" xfId="2" applyFont="1" applyBorder="1" applyAlignment="1"/>
    <xf numFmtId="0" fontId="18" fillId="0" borderId="33" xfId="2" applyFont="1" applyFill="1" applyBorder="1" applyAlignment="1"/>
    <xf numFmtId="0" fontId="45" fillId="0" borderId="24" xfId="2" applyFont="1" applyFill="1" applyBorder="1" applyAlignment="1"/>
    <xf numFmtId="164" fontId="56" fillId="0" borderId="34" xfId="2" applyNumberFormat="1" applyFont="1" applyFill="1" applyBorder="1" applyAlignment="1"/>
    <xf numFmtId="0" fontId="55" fillId="0" borderId="24" xfId="2" applyFont="1" applyFill="1" applyBorder="1" applyAlignment="1"/>
    <xf numFmtId="164" fontId="18" fillId="0" borderId="34" xfId="2" applyNumberFormat="1" applyFont="1" applyFill="1" applyBorder="1" applyAlignment="1"/>
    <xf numFmtId="164" fontId="18" fillId="0" borderId="35" xfId="2" applyNumberFormat="1" applyFont="1" applyFill="1" applyBorder="1" applyAlignment="1"/>
    <xf numFmtId="0" fontId="53" fillId="8" borderId="157" xfId="2" applyFont="1" applyFill="1" applyBorder="1" applyAlignment="1"/>
    <xf numFmtId="0" fontId="19" fillId="8" borderId="157" xfId="2" applyFont="1" applyFill="1" applyBorder="1" applyAlignment="1">
      <alignment horizontal="center" wrapText="1"/>
    </xf>
    <xf numFmtId="0" fontId="18" fillId="0" borderId="142" xfId="2" applyFont="1" applyBorder="1" applyAlignment="1">
      <alignment horizontal="left" indent="3"/>
    </xf>
    <xf numFmtId="0" fontId="18" fillId="0" borderId="160" xfId="2" applyFont="1" applyFill="1" applyBorder="1" applyAlignment="1">
      <alignment horizontal="left" indent="3"/>
    </xf>
    <xf numFmtId="0" fontId="55" fillId="10" borderId="161" xfId="2" applyFont="1" applyFill="1" applyBorder="1" applyAlignment="1">
      <alignment horizontal="right"/>
    </xf>
    <xf numFmtId="0" fontId="55" fillId="0" borderId="22" xfId="2" applyFont="1" applyBorder="1" applyAlignment="1">
      <alignment horizontal="right"/>
    </xf>
    <xf numFmtId="0" fontId="18" fillId="0" borderId="69" xfId="2" applyFont="1" applyBorder="1" applyAlignment="1">
      <alignment horizontal="left" indent="3"/>
    </xf>
    <xf numFmtId="164" fontId="54" fillId="0" borderId="70" xfId="2" applyNumberFormat="1" applyFont="1" applyBorder="1" applyAlignment="1">
      <alignment horizontal="left" indent="3"/>
    </xf>
    <xf numFmtId="164" fontId="57" fillId="0" borderId="162" xfId="2" applyNumberFormat="1" applyFont="1" applyBorder="1" applyAlignment="1"/>
    <xf numFmtId="164" fontId="57" fillId="0" borderId="163" xfId="2" applyNumberFormat="1" applyFont="1" applyBorder="1" applyAlignment="1"/>
    <xf numFmtId="164" fontId="57" fillId="0" borderId="5" xfId="2" applyNumberFormat="1" applyFont="1" applyBorder="1" applyAlignment="1"/>
    <xf numFmtId="164" fontId="57" fillId="0" borderId="164" xfId="2" applyNumberFormat="1" applyFont="1" applyBorder="1" applyAlignment="1"/>
    <xf numFmtId="164" fontId="57" fillId="0" borderId="126" xfId="2" applyNumberFormat="1" applyFont="1" applyBorder="1" applyAlignment="1"/>
    <xf numFmtId="0" fontId="0" fillId="0" borderId="0" xfId="0" applyFont="1" applyAlignment="1"/>
    <xf numFmtId="0" fontId="38" fillId="0" borderId="6" xfId="0" applyFont="1" applyBorder="1" applyAlignment="1"/>
    <xf numFmtId="1" fontId="0" fillId="0" borderId="0" xfId="0" applyNumberFormat="1" applyFont="1" applyAlignment="1"/>
    <xf numFmtId="44" fontId="0" fillId="0" borderId="0" xfId="4" applyNumberFormat="1" applyFont="1" applyAlignment="1"/>
    <xf numFmtId="0" fontId="0" fillId="0" borderId="0" xfId="0" applyFont="1" applyAlignment="1"/>
    <xf numFmtId="0" fontId="52" fillId="0" borderId="39" xfId="2" applyFont="1" applyBorder="1" applyAlignment="1"/>
    <xf numFmtId="0" fontId="52" fillId="0" borderId="40" xfId="2" applyFont="1" applyBorder="1" applyAlignment="1"/>
    <xf numFmtId="0" fontId="38" fillId="0" borderId="40" xfId="2" applyFont="1" applyBorder="1" applyAlignment="1"/>
    <xf numFmtId="0" fontId="38" fillId="0" borderId="41" xfId="2" applyFont="1" applyBorder="1" applyAlignment="1"/>
    <xf numFmtId="0" fontId="71" fillId="0" borderId="22" xfId="2" applyFont="1" applyFill="1" applyBorder="1" applyAlignment="1"/>
    <xf numFmtId="0" fontId="71" fillId="0" borderId="0" xfId="0" applyFont="1" applyBorder="1" applyAlignment="1"/>
    <xf numFmtId="0" fontId="71" fillId="0" borderId="23" xfId="0" applyFont="1" applyBorder="1" applyAlignment="1"/>
    <xf numFmtId="0" fontId="71" fillId="0" borderId="27" xfId="2" applyFont="1" applyFill="1" applyBorder="1" applyAlignment="1"/>
    <xf numFmtId="0" fontId="71" fillId="0" borderId="28" xfId="0" applyFont="1" applyBorder="1" applyAlignment="1"/>
    <xf numFmtId="0" fontId="71" fillId="0" borderId="29" xfId="0" applyFont="1" applyBorder="1" applyAlignment="1"/>
    <xf numFmtId="0" fontId="0" fillId="0" borderId="0" xfId="0" applyNumberFormat="1" applyFont="1" applyAlignment="1"/>
    <xf numFmtId="164" fontId="18" fillId="0" borderId="0" xfId="2" applyNumberFormat="1" applyFont="1" applyAlignment="1">
      <alignment horizontal="right"/>
    </xf>
    <xf numFmtId="164" fontId="74" fillId="0" borderId="0" xfId="2" applyNumberFormat="1" applyFont="1" applyFill="1" applyAlignment="1">
      <alignment horizontal="right"/>
    </xf>
    <xf numFmtId="0" fontId="18" fillId="0" borderId="0" xfId="2" applyFont="1" applyBorder="1" applyAlignment="1">
      <alignment horizontal="left"/>
    </xf>
    <xf numFmtId="0" fontId="73" fillId="0" borderId="0" xfId="2" applyFont="1" applyFill="1" applyAlignment="1"/>
    <xf numFmtId="164" fontId="18" fillId="0" borderId="0" xfId="2" applyNumberFormat="1" applyFont="1" applyBorder="1" applyAlignment="1"/>
    <xf numFmtId="164" fontId="23" fillId="0" borderId="25" xfId="2" applyNumberFormat="1" applyFont="1" applyBorder="1" applyAlignment="1"/>
    <xf numFmtId="0" fontId="45" fillId="0" borderId="0" xfId="0" applyFont="1" applyBorder="1" applyAlignment="1"/>
    <xf numFmtId="0" fontId="58" fillId="0" borderId="25" xfId="2" applyFont="1" applyFill="1" applyBorder="1" applyAlignment="1"/>
    <xf numFmtId="6" fontId="58" fillId="0" borderId="25" xfId="2" applyNumberFormat="1" applyFont="1" applyFill="1" applyBorder="1" applyAlignment="1"/>
    <xf numFmtId="0" fontId="18" fillId="0" borderId="0" xfId="2" applyFont="1" applyAlignment="1"/>
    <xf numFmtId="0" fontId="58" fillId="0" borderId="98" xfId="2" applyFont="1" applyFill="1" applyBorder="1" applyAlignment="1"/>
    <xf numFmtId="8" fontId="23" fillId="0" borderId="98" xfId="2" applyNumberFormat="1" applyFont="1" applyBorder="1" applyAlignment="1"/>
    <xf numFmtId="0" fontId="73" fillId="0" borderId="0" xfId="0" applyFont="1" applyAlignment="1">
      <alignment horizontal="left"/>
    </xf>
    <xf numFmtId="0" fontId="23" fillId="0" borderId="0" xfId="2" applyFont="1" applyBorder="1" applyAlignment="1">
      <alignment horizontal="left" wrapText="1"/>
    </xf>
    <xf numFmtId="0" fontId="74" fillId="0" borderId="0" xfId="0" applyFont="1" applyAlignment="1"/>
    <xf numFmtId="0" fontId="0" fillId="0" borderId="98" xfId="0" applyFont="1" applyBorder="1" applyAlignment="1"/>
    <xf numFmtId="0" fontId="73" fillId="0" borderId="24" xfId="2" applyFont="1" applyFill="1" applyBorder="1" applyAlignment="1"/>
    <xf numFmtId="0" fontId="73" fillId="0" borderId="25" xfId="0" applyFont="1" applyBorder="1" applyAlignment="1"/>
    <xf numFmtId="0" fontId="73" fillId="0" borderId="26" xfId="0" applyFont="1" applyBorder="1" applyAlignment="1"/>
    <xf numFmtId="0" fontId="63" fillId="20" borderId="0" xfId="2" applyFont="1" applyFill="1" applyAlignment="1">
      <alignment horizontal="left"/>
    </xf>
    <xf numFmtId="0" fontId="0" fillId="0" borderId="0" xfId="0" applyFont="1" applyAlignment="1"/>
    <xf numFmtId="0" fontId="58" fillId="0" borderId="126" xfId="2" applyFont="1" applyFill="1" applyBorder="1"/>
    <xf numFmtId="164" fontId="60" fillId="0" borderId="125" xfId="2" applyNumberFormat="1" applyFont="1" applyFill="1" applyBorder="1"/>
    <xf numFmtId="164" fontId="18" fillId="0" borderId="28" xfId="2" applyNumberFormat="1" applyFont="1" applyBorder="1" applyAlignment="1">
      <alignment horizontal="right"/>
    </xf>
    <xf numFmtId="165" fontId="11" fillId="4" borderId="0" xfId="0" applyNumberFormat="1" applyFont="1" applyFill="1"/>
    <xf numFmtId="1" fontId="76" fillId="3" borderId="11" xfId="0" applyNumberFormat="1" applyFont="1" applyFill="1" applyBorder="1" applyAlignment="1">
      <alignment horizontal="center"/>
    </xf>
    <xf numFmtId="0" fontId="76" fillId="3" borderId="11" xfId="0" applyFont="1" applyFill="1" applyBorder="1" applyAlignment="1">
      <alignment horizontal="center"/>
    </xf>
    <xf numFmtId="1" fontId="76" fillId="17" borderId="11" xfId="0" applyNumberFormat="1" applyFont="1" applyFill="1" applyBorder="1" applyAlignment="1">
      <alignment horizontal="center"/>
    </xf>
    <xf numFmtId="0" fontId="76" fillId="3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Font="1" applyAlignment="1"/>
    <xf numFmtId="0" fontId="3" fillId="0" borderId="0" xfId="0" applyFont="1" applyAlignment="1"/>
    <xf numFmtId="0" fontId="39" fillId="0" borderId="0" xfId="0" applyFont="1" applyFill="1" applyAlignment="1">
      <alignment horizontal="center"/>
    </xf>
    <xf numFmtId="0" fontId="4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/>
    <xf numFmtId="0" fontId="4" fillId="2" borderId="0" xfId="0" applyFont="1" applyFill="1" applyBorder="1" applyAlignment="1">
      <alignment wrapText="1"/>
    </xf>
    <xf numFmtId="0" fontId="28" fillId="0" borderId="14" xfId="0" applyFont="1" applyBorder="1" applyAlignment="1"/>
    <xf numFmtId="9" fontId="5" fillId="17" borderId="9" xfId="6" applyFont="1" applyFill="1" applyBorder="1" applyAlignment="1"/>
    <xf numFmtId="0" fontId="28" fillId="0" borderId="14" xfId="0" applyFont="1" applyBorder="1" applyAlignment="1">
      <alignment wrapText="1"/>
    </xf>
    <xf numFmtId="0" fontId="3" fillId="8" borderId="0" xfId="0" applyFont="1" applyFill="1" applyBorder="1" applyAlignment="1">
      <alignment horizontal="center"/>
    </xf>
    <xf numFmtId="165" fontId="0" fillId="17" borderId="0" xfId="5" applyNumberFormat="1" applyFont="1" applyFill="1" applyAlignment="1"/>
    <xf numFmtId="165" fontId="14" fillId="0" borderId="165" xfId="2" applyNumberFormat="1" applyFont="1" applyFill="1" applyBorder="1" applyAlignment="1"/>
    <xf numFmtId="165" fontId="14" fillId="0" borderId="0" xfId="2" applyNumberFormat="1" applyFont="1" applyFill="1" applyAlignment="1"/>
    <xf numFmtId="1" fontId="76" fillId="8" borderId="10" xfId="0" applyNumberFormat="1" applyFont="1" applyFill="1" applyBorder="1" applyAlignment="1">
      <alignment horizontal="center"/>
    </xf>
    <xf numFmtId="1" fontId="5" fillId="8" borderId="11" xfId="0" applyNumberFormat="1" applyFont="1" applyFill="1" applyBorder="1" applyAlignment="1">
      <alignment horizontal="center"/>
    </xf>
    <xf numFmtId="0" fontId="38" fillId="3" borderId="3" xfId="0" applyFont="1" applyFill="1" applyBorder="1" applyAlignment="1">
      <alignment horizontal="left"/>
    </xf>
    <xf numFmtId="0" fontId="0" fillId="0" borderId="0" xfId="0" applyFont="1" applyAlignment="1"/>
    <xf numFmtId="0" fontId="31" fillId="0" borderId="166" xfId="0" applyFont="1" applyFill="1" applyBorder="1" applyAlignment="1"/>
    <xf numFmtId="0" fontId="1" fillId="0" borderId="166" xfId="0" applyFont="1" applyFill="1" applyBorder="1" applyAlignment="1"/>
    <xf numFmtId="0" fontId="43" fillId="0" borderId="0" xfId="0" applyFont="1" applyAlignment="1"/>
    <xf numFmtId="0" fontId="4" fillId="2" borderId="0" xfId="0" applyFont="1" applyFill="1" applyAlignment="1">
      <alignment wrapText="1"/>
    </xf>
    <xf numFmtId="0" fontId="33" fillId="0" borderId="13" xfId="1" applyBorder="1" applyAlignment="1"/>
    <xf numFmtId="0" fontId="45" fillId="0" borderId="120" xfId="2" applyFont="1" applyBorder="1" applyAlignment="1"/>
    <xf numFmtId="165" fontId="1" fillId="4" borderId="32" xfId="0" applyNumberFormat="1" applyFont="1" applyFill="1" applyBorder="1"/>
    <xf numFmtId="0" fontId="6" fillId="0" borderId="32" xfId="0" applyFont="1" applyFill="1" applyBorder="1" applyAlignment="1">
      <alignment horizontal="right" wrapText="1"/>
    </xf>
    <xf numFmtId="1" fontId="38" fillId="0" borderId="32" xfId="0" applyNumberFormat="1" applyFont="1" applyBorder="1" applyAlignment="1"/>
    <xf numFmtId="164" fontId="6" fillId="0" borderId="32" xfId="0" applyNumberFormat="1" applyFont="1" applyBorder="1"/>
    <xf numFmtId="0" fontId="1" fillId="0" borderId="0" xfId="0" applyFont="1" applyBorder="1" applyAlignment="1">
      <alignment horizontal="right"/>
    </xf>
    <xf numFmtId="0" fontId="3" fillId="0" borderId="9" xfId="0" applyFont="1" applyBorder="1" applyAlignment="1"/>
    <xf numFmtId="49" fontId="3" fillId="0" borderId="0" xfId="0" applyNumberFormat="1" applyFont="1" applyAlignment="1">
      <alignment horizontal="center"/>
    </xf>
    <xf numFmtId="0" fontId="0" fillId="0" borderId="0" xfId="0" applyFont="1" applyAlignment="1"/>
    <xf numFmtId="0" fontId="1" fillId="0" borderId="12" xfId="0" applyFont="1" applyBorder="1" applyAlignment="1">
      <alignment horizontal="left"/>
    </xf>
    <xf numFmtId="0" fontId="6" fillId="0" borderId="33" xfId="0" applyFont="1" applyBorder="1" applyAlignment="1"/>
    <xf numFmtId="44" fontId="1" fillId="0" borderId="35" xfId="4" applyFont="1" applyBorder="1" applyAlignment="1"/>
    <xf numFmtId="166" fontId="19" fillId="0" borderId="11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24" xfId="0" applyFont="1" applyBorder="1" applyAlignment="1"/>
    <xf numFmtId="0" fontId="19" fillId="0" borderId="167" xfId="0" applyFont="1" applyBorder="1" applyAlignment="1">
      <alignment horizontal="right"/>
    </xf>
    <xf numFmtId="0" fontId="19" fillId="0" borderId="168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165" fontId="18" fillId="0" borderId="163" xfId="0" applyNumberFormat="1" applyFont="1" applyBorder="1" applyAlignment="1">
      <alignment horizontal="right"/>
    </xf>
    <xf numFmtId="165" fontId="19" fillId="0" borderId="164" xfId="0" applyNumberFormat="1" applyFont="1" applyBorder="1" applyAlignment="1">
      <alignment horizontal="right"/>
    </xf>
    <xf numFmtId="0" fontId="19" fillId="4" borderId="169" xfId="0" applyFont="1" applyFill="1" applyBorder="1" applyAlignment="1"/>
    <xf numFmtId="165" fontId="19" fillId="4" borderId="170" xfId="0" applyNumberFormat="1" applyFont="1" applyFill="1" applyBorder="1" applyAlignment="1">
      <alignment horizontal="right"/>
    </xf>
    <xf numFmtId="0" fontId="19" fillId="4" borderId="171" xfId="0" applyFont="1" applyFill="1" applyBorder="1" applyAlignment="1"/>
    <xf numFmtId="165" fontId="19" fillId="4" borderId="162" xfId="0" applyNumberFormat="1" applyFont="1" applyFill="1" applyBorder="1" applyAlignment="1">
      <alignment horizontal="right"/>
    </xf>
    <xf numFmtId="0" fontId="19" fillId="0" borderId="171" xfId="0" applyFont="1" applyBorder="1" applyAlignment="1"/>
    <xf numFmtId="165" fontId="19" fillId="0" borderId="162" xfId="0" applyNumberFormat="1" applyFont="1" applyBorder="1" applyAlignment="1">
      <alignment horizontal="right"/>
    </xf>
    <xf numFmtId="0" fontId="19" fillId="0" borderId="172" xfId="0" applyFont="1" applyBorder="1" applyAlignment="1"/>
    <xf numFmtId="0" fontId="19" fillId="0" borderId="173" xfId="0" applyFont="1" applyBorder="1" applyAlignment="1">
      <alignment horizontal="right"/>
    </xf>
    <xf numFmtId="0" fontId="18" fillId="0" borderId="169" xfId="0" applyFont="1" applyBorder="1" applyAlignment="1">
      <alignment horizontal="right"/>
    </xf>
    <xf numFmtId="165" fontId="18" fillId="0" borderId="164" xfId="0" applyNumberFormat="1" applyFont="1" applyBorder="1" applyAlignment="1">
      <alignment horizontal="right"/>
    </xf>
    <xf numFmtId="0" fontId="19" fillId="0" borderId="169" xfId="0" applyFont="1" applyBorder="1" applyAlignment="1"/>
    <xf numFmtId="0" fontId="21" fillId="0" borderId="171" xfId="0" applyFont="1" applyBorder="1" applyAlignment="1"/>
    <xf numFmtId="164" fontId="19" fillId="0" borderId="173" xfId="0" applyNumberFormat="1" applyFont="1" applyBorder="1" applyAlignment="1">
      <alignment horizontal="right"/>
    </xf>
    <xf numFmtId="164" fontId="19" fillId="0" borderId="162" xfId="0" applyNumberFormat="1" applyFont="1" applyBorder="1" applyAlignment="1">
      <alignment horizontal="right"/>
    </xf>
    <xf numFmtId="164" fontId="19" fillId="0" borderId="164" xfId="0" applyNumberFormat="1" applyFont="1" applyBorder="1" applyAlignment="1">
      <alignment horizontal="right"/>
    </xf>
    <xf numFmtId="164" fontId="19" fillId="2" borderId="162" xfId="0" applyNumberFormat="1" applyFont="1" applyFill="1" applyBorder="1" applyAlignment="1">
      <alignment horizontal="right"/>
    </xf>
    <xf numFmtId="0" fontId="21" fillId="0" borderId="174" xfId="0" applyFont="1" applyBorder="1" applyAlignment="1"/>
    <xf numFmtId="164" fontId="21" fillId="0" borderId="175" xfId="0" applyNumberFormat="1" applyFont="1" applyBorder="1" applyAlignment="1">
      <alignment horizontal="right"/>
    </xf>
    <xf numFmtId="164" fontId="21" fillId="0" borderId="176" xfId="0" applyNumberFormat="1" applyFont="1" applyBorder="1" applyAlignment="1">
      <alignment horizontal="right"/>
    </xf>
    <xf numFmtId="0" fontId="0" fillId="0" borderId="0" xfId="0" applyFont="1" applyAlignment="1"/>
    <xf numFmtId="0" fontId="3" fillId="0" borderId="9" xfId="0" applyFont="1" applyBorder="1" applyAlignment="1"/>
    <xf numFmtId="0" fontId="0" fillId="0" borderId="0" xfId="0" applyFont="1" applyBorder="1" applyAlignment="1"/>
    <xf numFmtId="0" fontId="38" fillId="13" borderId="0" xfId="0" applyFont="1" applyFill="1" applyBorder="1" applyAlignment="1">
      <alignment wrapText="1"/>
    </xf>
    <xf numFmtId="0" fontId="4" fillId="0" borderId="14" xfId="0" applyFont="1" applyBorder="1" applyAlignment="1">
      <alignment horizontal="center" wrapText="1"/>
    </xf>
    <xf numFmtId="1" fontId="5" fillId="17" borderId="10" xfId="0" applyNumberFormat="1" applyFont="1" applyFill="1" applyBorder="1" applyAlignment="1">
      <alignment horizontal="center"/>
    </xf>
    <xf numFmtId="1" fontId="5" fillId="17" borderId="11" xfId="0" applyNumberFormat="1" applyFont="1" applyFill="1" applyBorder="1" applyAlignment="1">
      <alignment horizontal="center"/>
    </xf>
    <xf numFmtId="1" fontId="5" fillId="17" borderId="2" xfId="0" applyNumberFormat="1" applyFont="1" applyFill="1" applyBorder="1" applyAlignment="1">
      <alignment horizontal="center"/>
    </xf>
    <xf numFmtId="1" fontId="5" fillId="17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0" fillId="0" borderId="0" xfId="0" applyFont="1" applyBorder="1" applyAlignment="1">
      <alignment wrapText="1"/>
    </xf>
    <xf numFmtId="0" fontId="38" fillId="0" borderId="0" xfId="0" applyFont="1" applyBorder="1" applyAlignment="1"/>
    <xf numFmtId="0" fontId="38" fillId="13" borderId="129" xfId="0" applyFont="1" applyFill="1" applyBorder="1" applyAlignment="1">
      <alignment wrapText="1"/>
    </xf>
    <xf numFmtId="0" fontId="2" fillId="13" borderId="179" xfId="0" applyFont="1" applyFill="1" applyBorder="1" applyAlignment="1">
      <alignment horizontal="center" wrapText="1"/>
    </xf>
    <xf numFmtId="0" fontId="0" fillId="13" borderId="180" xfId="0" applyFont="1" applyFill="1" applyBorder="1" applyAlignment="1">
      <alignment horizontal="center" wrapText="1"/>
    </xf>
    <xf numFmtId="0" fontId="38" fillId="13" borderId="180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/>
    <xf numFmtId="10" fontId="4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8" fillId="13" borderId="181" xfId="0" quotePrefix="1" applyFont="1" applyFill="1" applyBorder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/>
    <xf numFmtId="0" fontId="3" fillId="0" borderId="9" xfId="0" applyFont="1" applyBorder="1" applyAlignment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1" fillId="0" borderId="0" xfId="0" applyFont="1" applyFill="1" applyAlignment="1">
      <alignment horizontal="right" wrapText="1"/>
    </xf>
    <xf numFmtId="0" fontId="81" fillId="0" borderId="0" xfId="0" applyFont="1" applyFill="1" applyAlignment="1">
      <alignment horizontal="left" wrapText="1"/>
    </xf>
    <xf numFmtId="0" fontId="30" fillId="0" borderId="0" xfId="0" applyFont="1" applyAlignment="1">
      <alignment wrapText="1"/>
    </xf>
    <xf numFmtId="166" fontId="3" fillId="3" borderId="0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wrapText="1"/>
    </xf>
    <xf numFmtId="165" fontId="3" fillId="0" borderId="2" xfId="0" applyNumberFormat="1" applyFont="1" applyBorder="1" applyAlignment="1">
      <alignment wrapText="1"/>
    </xf>
    <xf numFmtId="165" fontId="4" fillId="2" borderId="18" xfId="0" applyNumberFormat="1" applyFont="1" applyFill="1" applyBorder="1" applyAlignment="1">
      <alignment wrapText="1"/>
    </xf>
    <xf numFmtId="165" fontId="3" fillId="0" borderId="0" xfId="0" applyNumberFormat="1" applyFont="1" applyAlignment="1">
      <alignment wrapText="1"/>
    </xf>
    <xf numFmtId="165" fontId="3" fillId="2" borderId="18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wrapText="1"/>
    </xf>
    <xf numFmtId="165" fontId="3" fillId="3" borderId="10" xfId="0" applyNumberFormat="1" applyFont="1" applyFill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165" fontId="3" fillId="3" borderId="2" xfId="0" applyNumberFormat="1" applyFont="1" applyFill="1" applyBorder="1" applyAlignment="1">
      <alignment wrapText="1"/>
    </xf>
    <xf numFmtId="165" fontId="3" fillId="2" borderId="2" xfId="0" applyNumberFormat="1" applyFont="1" applyFill="1" applyBorder="1" applyAlignment="1">
      <alignment wrapText="1"/>
    </xf>
    <xf numFmtId="165" fontId="3" fillId="8" borderId="0" xfId="0" applyNumberFormat="1" applyFont="1" applyFill="1" applyBorder="1" applyAlignment="1">
      <alignment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5" fontId="3" fillId="2" borderId="21" xfId="0" applyNumberFormat="1" applyFont="1" applyFill="1" applyBorder="1" applyAlignment="1">
      <alignment wrapText="1"/>
    </xf>
    <xf numFmtId="165" fontId="3" fillId="2" borderId="17" xfId="0" applyNumberFormat="1" applyFont="1" applyFill="1" applyBorder="1" applyAlignment="1">
      <alignment wrapText="1"/>
    </xf>
    <xf numFmtId="0" fontId="43" fillId="0" borderId="0" xfId="0" applyFont="1" applyAlignment="1">
      <alignment wrapText="1"/>
    </xf>
    <xf numFmtId="165" fontId="3" fillId="2" borderId="0" xfId="0" applyNumberFormat="1" applyFont="1" applyFill="1" applyBorder="1" applyAlignment="1">
      <alignment vertical="center" wrapText="1"/>
    </xf>
    <xf numFmtId="10" fontId="3" fillId="4" borderId="0" xfId="0" applyNumberFormat="1" applyFont="1" applyFill="1" applyBorder="1" applyAlignment="1">
      <alignment wrapText="1"/>
    </xf>
    <xf numFmtId="168" fontId="3" fillId="21" borderId="0" xfId="0" applyNumberFormat="1" applyFont="1" applyFill="1" applyAlignment="1">
      <alignment wrapText="1"/>
    </xf>
    <xf numFmtId="6" fontId="3" fillId="0" borderId="0" xfId="0" applyNumberFormat="1" applyFont="1" applyFill="1" applyBorder="1" applyAlignment="1">
      <alignment wrapText="1"/>
    </xf>
    <xf numFmtId="6" fontId="3" fillId="0" borderId="0" xfId="0" applyNumberFormat="1" applyFont="1" applyFill="1" applyAlignment="1">
      <alignment wrapText="1"/>
    </xf>
    <xf numFmtId="10" fontId="3" fillId="0" borderId="0" xfId="0" applyNumberFormat="1" applyFont="1" applyAlignment="1">
      <alignment wrapText="1"/>
    </xf>
    <xf numFmtId="165" fontId="4" fillId="2" borderId="0" xfId="0" applyNumberFormat="1" applyFont="1" applyFill="1" applyBorder="1" applyAlignment="1">
      <alignment wrapText="1"/>
    </xf>
    <xf numFmtId="0" fontId="26" fillId="0" borderId="0" xfId="0" applyFont="1" applyAlignment="1">
      <alignment horizontal="center" wrapText="1"/>
    </xf>
    <xf numFmtId="0" fontId="3" fillId="4" borderId="0" xfId="0" applyFont="1" applyFill="1" applyAlignment="1">
      <alignment wrapText="1"/>
    </xf>
    <xf numFmtId="165" fontId="3" fillId="4" borderId="0" xfId="0" applyNumberFormat="1" applyFont="1" applyFill="1" applyBorder="1" applyAlignment="1">
      <alignment wrapText="1"/>
    </xf>
    <xf numFmtId="165" fontId="4" fillId="4" borderId="0" xfId="0" applyNumberFormat="1" applyFont="1" applyFill="1" applyBorder="1" applyAlignment="1">
      <alignment wrapText="1"/>
    </xf>
    <xf numFmtId="165" fontId="3" fillId="4" borderId="0" xfId="0" applyNumberFormat="1" applyFont="1" applyFill="1" applyAlignment="1">
      <alignment wrapText="1"/>
    </xf>
    <xf numFmtId="165" fontId="3" fillId="4" borderId="0" xfId="0" applyNumberFormat="1" applyFont="1" applyFill="1" applyAlignment="1">
      <alignment horizontal="right" wrapText="1"/>
    </xf>
    <xf numFmtId="0" fontId="10" fillId="4" borderId="0" xfId="0" applyFont="1" applyFill="1" applyAlignment="1">
      <alignment wrapText="1"/>
    </xf>
    <xf numFmtId="165" fontId="4" fillId="4" borderId="0" xfId="0" applyNumberFormat="1" applyFont="1" applyFill="1" applyBorder="1" applyAlignment="1">
      <alignment horizontal="right" wrapText="1"/>
    </xf>
    <xf numFmtId="0" fontId="4" fillId="4" borderId="0" xfId="0" applyFont="1" applyFill="1" applyAlignment="1">
      <alignment wrapText="1"/>
    </xf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6" fontId="3" fillId="4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center"/>
    </xf>
    <xf numFmtId="165" fontId="2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2" xfId="0" applyFont="1" applyBorder="1" applyAlignment="1">
      <alignment horizontal="center" vertical="center" wrapText="1"/>
    </xf>
    <xf numFmtId="44" fontId="1" fillId="0" borderId="14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19" fillId="0" borderId="183" xfId="0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165" fontId="19" fillId="0" borderId="13" xfId="0" applyNumberFormat="1" applyFont="1" applyBorder="1" applyAlignment="1">
      <alignment horizontal="right"/>
    </xf>
    <xf numFmtId="165" fontId="19" fillId="0" borderId="5" xfId="0" applyNumberFormat="1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165" fontId="18" fillId="0" borderId="13" xfId="0" applyNumberFormat="1" applyFont="1" applyBorder="1" applyAlignment="1">
      <alignment horizontal="right"/>
    </xf>
    <xf numFmtId="164" fontId="19" fillId="0" borderId="1" xfId="0" applyNumberFormat="1" applyFont="1" applyBorder="1" applyAlignment="1">
      <alignment horizontal="right"/>
    </xf>
    <xf numFmtId="164" fontId="19" fillId="0" borderId="5" xfId="0" applyNumberFormat="1" applyFont="1" applyBorder="1" applyAlignment="1">
      <alignment horizontal="right"/>
    </xf>
    <xf numFmtId="164" fontId="19" fillId="0" borderId="13" xfId="0" applyNumberFormat="1" applyFont="1" applyBorder="1" applyAlignment="1">
      <alignment horizontal="right"/>
    </xf>
    <xf numFmtId="164" fontId="19" fillId="2" borderId="5" xfId="0" applyNumberFormat="1" applyFont="1" applyFill="1" applyBorder="1" applyAlignment="1">
      <alignment horizontal="right"/>
    </xf>
    <xf numFmtId="164" fontId="21" fillId="0" borderId="184" xfId="0" applyNumberFormat="1" applyFont="1" applyBorder="1" applyAlignment="1">
      <alignment horizontal="right"/>
    </xf>
    <xf numFmtId="0" fontId="19" fillId="0" borderId="10" xfId="0" applyFont="1" applyBorder="1" applyAlignment="1">
      <alignment horizontal="center" wrapText="1"/>
    </xf>
    <xf numFmtId="166" fontId="3" fillId="17" borderId="0" xfId="0" applyNumberFormat="1" applyFont="1" applyFill="1" applyAlignment="1">
      <alignment horizontal="center" wrapText="1"/>
    </xf>
    <xf numFmtId="0" fontId="36" fillId="0" borderId="0" xfId="0" applyFont="1" applyAlignment="1">
      <alignment horizontal="center"/>
    </xf>
    <xf numFmtId="165" fontId="3" fillId="4" borderId="0" xfId="0" applyNumberFormat="1" applyFont="1" applyFill="1" applyBorder="1" applyAlignment="1"/>
    <xf numFmtId="0" fontId="5" fillId="0" borderId="0" xfId="0" applyFont="1" applyAlignment="1">
      <alignment horizontal="center"/>
    </xf>
    <xf numFmtId="166" fontId="19" fillId="0" borderId="10" xfId="0" applyNumberFormat="1" applyFont="1" applyBorder="1" applyAlignment="1">
      <alignment horizontal="right"/>
    </xf>
    <xf numFmtId="166" fontId="19" fillId="0" borderId="11" xfId="0" applyNumberFormat="1" applyFont="1" applyBorder="1" applyAlignment="1">
      <alignment horizontal="right"/>
    </xf>
    <xf numFmtId="166" fontId="19" fillId="0" borderId="173" xfId="0" applyNumberFormat="1" applyFont="1" applyBorder="1" applyAlignment="1">
      <alignment horizontal="center"/>
    </xf>
    <xf numFmtId="166" fontId="19" fillId="0" borderId="185" xfId="0" applyNumberFormat="1" applyFont="1" applyBorder="1" applyAlignment="1">
      <alignment horizontal="center"/>
    </xf>
    <xf numFmtId="0" fontId="19" fillId="4" borderId="169" xfId="0" applyFont="1" applyFill="1" applyBorder="1" applyAlignment="1">
      <alignment horizontal="left"/>
    </xf>
    <xf numFmtId="0" fontId="19" fillId="2" borderId="171" xfId="0" applyFont="1" applyFill="1" applyBorder="1" applyAlignment="1"/>
    <xf numFmtId="0" fontId="19" fillId="0" borderId="4" xfId="0" applyFont="1" applyBorder="1" applyAlignment="1">
      <alignment horizontal="center" wrapText="1"/>
    </xf>
    <xf numFmtId="166" fontId="19" fillId="0" borderId="4" xfId="0" applyNumberFormat="1" applyFont="1" applyBorder="1" applyAlignment="1">
      <alignment horizontal="center"/>
    </xf>
    <xf numFmtId="166" fontId="19" fillId="0" borderId="9" xfId="0" applyNumberFormat="1" applyFont="1" applyBorder="1" applyAlignment="1">
      <alignment horizontal="center"/>
    </xf>
    <xf numFmtId="0" fontId="19" fillId="0" borderId="186" xfId="0" applyFont="1" applyBorder="1" applyAlignment="1">
      <alignment horizontal="right"/>
    </xf>
    <xf numFmtId="165" fontId="18" fillId="0" borderId="9" xfId="0" applyNumberFormat="1" applyFont="1" applyBorder="1" applyAlignment="1">
      <alignment horizontal="right"/>
    </xf>
    <xf numFmtId="165" fontId="19" fillId="4" borderId="7" xfId="0" applyNumberFormat="1" applyFont="1" applyFill="1" applyBorder="1" applyAlignment="1">
      <alignment horizontal="right"/>
    </xf>
    <xf numFmtId="165" fontId="19" fillId="0" borderId="8" xfId="0" applyNumberFormat="1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165" fontId="18" fillId="0" borderId="15" xfId="0" applyNumberFormat="1" applyFont="1" applyBorder="1" applyAlignment="1">
      <alignment horizontal="right"/>
    </xf>
    <xf numFmtId="164" fontId="19" fillId="0" borderId="4" xfId="0" applyNumberFormat="1" applyFont="1" applyBorder="1" applyAlignment="1">
      <alignment horizontal="right"/>
    </xf>
    <xf numFmtId="164" fontId="19" fillId="0" borderId="8" xfId="0" applyNumberFormat="1" applyFont="1" applyBorder="1" applyAlignment="1">
      <alignment horizontal="right"/>
    </xf>
    <xf numFmtId="164" fontId="19" fillId="0" borderId="15" xfId="0" applyNumberFormat="1" applyFont="1" applyBorder="1" applyAlignment="1">
      <alignment horizontal="right"/>
    </xf>
    <xf numFmtId="164" fontId="19" fillId="2" borderId="8" xfId="0" applyNumberFormat="1" applyFont="1" applyFill="1" applyBorder="1" applyAlignment="1">
      <alignment horizontal="right"/>
    </xf>
    <xf numFmtId="164" fontId="21" fillId="0" borderId="187" xfId="0" applyNumberFormat="1" applyFont="1" applyBorder="1" applyAlignment="1">
      <alignment horizontal="right"/>
    </xf>
    <xf numFmtId="0" fontId="19" fillId="0" borderId="33" xfId="0" applyFont="1" applyBorder="1" applyAlignment="1">
      <alignment horizontal="center" wrapText="1"/>
    </xf>
    <xf numFmtId="166" fontId="19" fillId="0" borderId="188" xfId="0" applyNumberFormat="1" applyFont="1" applyBorder="1" applyAlignment="1">
      <alignment horizontal="center"/>
    </xf>
    <xf numFmtId="166" fontId="19" fillId="0" borderId="34" xfId="0" applyNumberFormat="1" applyFont="1" applyBorder="1" applyAlignment="1">
      <alignment horizontal="center"/>
    </xf>
    <xf numFmtId="0" fontId="19" fillId="0" borderId="33" xfId="0" applyFont="1" applyBorder="1" applyAlignment="1">
      <alignment horizontal="right"/>
    </xf>
    <xf numFmtId="165" fontId="18" fillId="0" borderId="34" xfId="0" applyNumberFormat="1" applyFont="1" applyBorder="1" applyAlignment="1">
      <alignment horizontal="right"/>
    </xf>
    <xf numFmtId="165" fontId="19" fillId="0" borderId="189" xfId="0" applyNumberFormat="1" applyFont="1" applyBorder="1" applyAlignment="1">
      <alignment horizontal="right"/>
    </xf>
    <xf numFmtId="165" fontId="19" fillId="4" borderId="189" xfId="0" applyNumberFormat="1" applyFont="1" applyFill="1" applyBorder="1" applyAlignment="1">
      <alignment horizontal="right"/>
    </xf>
    <xf numFmtId="165" fontId="19" fillId="4" borderId="190" xfId="0" applyNumberFormat="1" applyFont="1" applyFill="1" applyBorder="1" applyAlignment="1">
      <alignment horizontal="right"/>
    </xf>
    <xf numFmtId="165" fontId="19" fillId="0" borderId="190" xfId="0" applyNumberFormat="1" applyFont="1" applyBorder="1" applyAlignment="1">
      <alignment horizontal="right"/>
    </xf>
    <xf numFmtId="0" fontId="19" fillId="0" borderId="188" xfId="0" applyFont="1" applyBorder="1" applyAlignment="1">
      <alignment horizontal="right"/>
    </xf>
    <xf numFmtId="165" fontId="18" fillId="0" borderId="189" xfId="0" applyNumberFormat="1" applyFont="1" applyBorder="1" applyAlignment="1">
      <alignment horizontal="right"/>
    </xf>
    <xf numFmtId="164" fontId="19" fillId="0" borderId="188" xfId="0" applyNumberFormat="1" applyFont="1" applyBorder="1" applyAlignment="1">
      <alignment horizontal="right"/>
    </xf>
    <xf numFmtId="164" fontId="19" fillId="0" borderId="190" xfId="0" applyNumberFormat="1" applyFont="1" applyBorder="1" applyAlignment="1">
      <alignment horizontal="right"/>
    </xf>
    <xf numFmtId="164" fontId="19" fillId="0" borderId="189" xfId="0" applyNumberFormat="1" applyFont="1" applyBorder="1" applyAlignment="1">
      <alignment horizontal="right"/>
    </xf>
    <xf numFmtId="164" fontId="19" fillId="2" borderId="190" xfId="0" applyNumberFormat="1" applyFont="1" applyFill="1" applyBorder="1" applyAlignment="1">
      <alignment horizontal="right"/>
    </xf>
    <xf numFmtId="164" fontId="21" fillId="0" borderId="191" xfId="0" applyNumberFormat="1" applyFont="1" applyBorder="1" applyAlignment="1">
      <alignment horizontal="right"/>
    </xf>
    <xf numFmtId="165" fontId="3" fillId="17" borderId="2" xfId="0" applyNumberFormat="1" applyFont="1" applyFill="1" applyBorder="1" applyAlignment="1">
      <alignment wrapText="1"/>
    </xf>
    <xf numFmtId="0" fontId="80" fillId="0" borderId="0" xfId="0" applyFont="1" applyAlignment="1">
      <alignment horizontal="left"/>
    </xf>
    <xf numFmtId="165" fontId="2" fillId="4" borderId="0" xfId="0" applyNumberFormat="1" applyFont="1" applyFill="1" applyAlignment="1">
      <alignment wrapText="1"/>
    </xf>
    <xf numFmtId="0" fontId="0" fillId="13" borderId="0" xfId="0" applyFont="1" applyFill="1" applyBorder="1" applyAlignment="1">
      <alignment horizontal="left" wrapText="1"/>
    </xf>
    <xf numFmtId="0" fontId="0" fillId="13" borderId="129" xfId="0" applyFont="1" applyFill="1" applyBorder="1" applyAlignment="1">
      <alignment horizontal="left" wrapText="1"/>
    </xf>
    <xf numFmtId="0" fontId="38" fillId="13" borderId="116" xfId="0" applyFont="1" applyFill="1" applyBorder="1" applyAlignment="1">
      <alignment horizontal="left" wrapText="1"/>
    </xf>
    <xf numFmtId="0" fontId="0" fillId="13" borderId="116" xfId="0" applyFont="1" applyFill="1" applyBorder="1" applyAlignment="1">
      <alignment horizontal="left" wrapText="1"/>
    </xf>
    <xf numFmtId="0" fontId="0" fillId="13" borderId="178" xfId="0" applyFont="1" applyFill="1" applyBorder="1" applyAlignment="1">
      <alignment horizontal="left" wrapText="1"/>
    </xf>
    <xf numFmtId="0" fontId="38" fillId="13" borderId="0" xfId="0" applyFont="1" applyFill="1" applyBorder="1" applyAlignment="1">
      <alignment horizontal="left" wrapText="1"/>
    </xf>
    <xf numFmtId="0" fontId="2" fillId="13" borderId="177" xfId="0" applyFont="1" applyFill="1" applyBorder="1" applyAlignment="1">
      <alignment horizontal="center" wrapText="1"/>
    </xf>
    <xf numFmtId="0" fontId="2" fillId="13" borderId="43" xfId="0" applyFont="1" applyFill="1" applyBorder="1" applyAlignment="1">
      <alignment horizontal="center" wrapText="1"/>
    </xf>
    <xf numFmtId="0" fontId="2" fillId="13" borderId="119" xfId="0" applyFont="1" applyFill="1" applyBorder="1" applyAlignment="1">
      <alignment horizontal="center" wrapText="1"/>
    </xf>
    <xf numFmtId="0" fontId="0" fillId="13" borderId="180" xfId="0" applyFont="1" applyFill="1" applyBorder="1" applyAlignment="1">
      <alignment horizontal="center" wrapText="1"/>
    </xf>
    <xf numFmtId="0" fontId="2" fillId="13" borderId="25" xfId="0" applyFont="1" applyFill="1" applyBorder="1" applyAlignment="1">
      <alignment horizontal="center" wrapText="1"/>
    </xf>
    <xf numFmtId="0" fontId="2" fillId="13" borderId="182" xfId="0" applyFont="1" applyFill="1" applyBorder="1" applyAlignment="1">
      <alignment horizontal="center" wrapText="1"/>
    </xf>
    <xf numFmtId="0" fontId="4" fillId="1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3" fillId="0" borderId="5" xfId="0" applyFont="1" applyBorder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0" fontId="4" fillId="0" borderId="14" xfId="0" applyFont="1" applyBorder="1" applyAlignment="1">
      <alignment horizontal="center"/>
    </xf>
    <xf numFmtId="0" fontId="1" fillId="0" borderId="14" xfId="0" applyFont="1" applyBorder="1"/>
    <xf numFmtId="0" fontId="10" fillId="0" borderId="6" xfId="0" applyFont="1" applyBorder="1" applyAlignment="1">
      <alignment horizontal="left"/>
    </xf>
    <xf numFmtId="0" fontId="0" fillId="0" borderId="0" xfId="0" applyFont="1" applyAlignment="1"/>
    <xf numFmtId="0" fontId="1" fillId="0" borderId="0" xfId="0" applyFont="1" applyBorder="1"/>
    <xf numFmtId="0" fontId="10" fillId="0" borderId="1" xfId="0" applyFont="1" applyBorder="1" applyAlignment="1">
      <alignment horizontal="left"/>
    </xf>
    <xf numFmtId="0" fontId="1" fillId="0" borderId="3" xfId="0" applyFont="1" applyBorder="1"/>
    <xf numFmtId="0" fontId="10" fillId="0" borderId="13" xfId="0" applyFont="1" applyBorder="1" applyAlignment="1">
      <alignment horizontal="left"/>
    </xf>
    <xf numFmtId="0" fontId="3" fillId="4" borderId="0" xfId="0" applyFont="1" applyFill="1" applyBorder="1" applyAlignment="1"/>
    <xf numFmtId="0" fontId="1" fillId="0" borderId="9" xfId="0" applyFont="1" applyBorder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4" xfId="0" applyFont="1" applyBorder="1"/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2" fillId="0" borderId="3" xfId="0" applyFont="1" applyBorder="1" applyAlignment="1">
      <alignment horizontal="left"/>
    </xf>
    <xf numFmtId="0" fontId="31" fillId="0" borderId="3" xfId="0" applyFont="1" applyBorder="1"/>
    <xf numFmtId="0" fontId="31" fillId="0" borderId="4" xfId="0" applyFont="1" applyBorder="1"/>
    <xf numFmtId="0" fontId="3" fillId="0" borderId="14" xfId="0" applyFont="1" applyBorder="1" applyAlignment="1">
      <alignment horizontal="center"/>
    </xf>
    <xf numFmtId="0" fontId="1" fillId="0" borderId="15" xfId="0" applyFont="1" applyBorder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6" xfId="0" applyFont="1" applyBorder="1" applyAlignment="1"/>
    <xf numFmtId="0" fontId="3" fillId="0" borderId="0" xfId="0" applyFont="1" applyAlignment="1"/>
    <xf numFmtId="0" fontId="3" fillId="0" borderId="9" xfId="0" applyFont="1" applyBorder="1" applyAlignment="1"/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10" fontId="3" fillId="0" borderId="0" xfId="0" applyNumberFormat="1" applyFont="1" applyAlignment="1">
      <alignment horizontal="center" wrapText="1"/>
    </xf>
    <xf numFmtId="0" fontId="3" fillId="3" borderId="5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45" fillId="0" borderId="128" xfId="2" applyFont="1" applyBorder="1" applyAlignment="1">
      <alignment horizontal="left" indent="2"/>
    </xf>
    <xf numFmtId="0" fontId="38" fillId="0" borderId="0" xfId="2" applyFont="1" applyAlignment="1">
      <alignment horizontal="left" indent="2"/>
    </xf>
    <xf numFmtId="0" fontId="38" fillId="0" borderId="0" xfId="2" applyFont="1" applyBorder="1" applyAlignment="1">
      <alignment horizontal="left" indent="2"/>
    </xf>
    <xf numFmtId="0" fontId="18" fillId="0" borderId="28" xfId="2" applyFont="1" applyBorder="1" applyAlignment="1">
      <alignment horizontal="left"/>
    </xf>
    <xf numFmtId="0" fontId="0" fillId="0" borderId="28" xfId="0" applyFont="1" applyBorder="1" applyAlignment="1"/>
    <xf numFmtId="0" fontId="18" fillId="0" borderId="53" xfId="2" applyFont="1" applyBorder="1" applyAlignment="1">
      <alignment horizontal="left" indent="3"/>
    </xf>
    <xf numFmtId="0" fontId="38" fillId="0" borderId="54" xfId="2" applyFont="1" applyBorder="1" applyAlignment="1">
      <alignment horizontal="left" indent="3"/>
    </xf>
    <xf numFmtId="0" fontId="18" fillId="4" borderId="84" xfId="2" applyFont="1" applyFill="1" applyBorder="1" applyAlignment="1"/>
    <xf numFmtId="0" fontId="18" fillId="4" borderId="7" xfId="2" applyFont="1" applyFill="1" applyBorder="1" applyAlignment="1"/>
    <xf numFmtId="0" fontId="18" fillId="4" borderId="159" xfId="2" applyFont="1" applyFill="1" applyBorder="1" applyAlignment="1"/>
    <xf numFmtId="0" fontId="18" fillId="0" borderId="84" xfId="2" applyFont="1" applyBorder="1" applyAlignment="1"/>
    <xf numFmtId="0" fontId="38" fillId="0" borderId="7" xfId="2" applyFont="1" applyBorder="1" applyAlignment="1"/>
    <xf numFmtId="0" fontId="18" fillId="0" borderId="48" xfId="2" applyFont="1" applyBorder="1" applyAlignment="1"/>
    <xf numFmtId="0" fontId="38" fillId="0" borderId="49" xfId="2" applyFont="1" applyBorder="1" applyAlignment="1"/>
    <xf numFmtId="0" fontId="45" fillId="0" borderId="120" xfId="2" applyFont="1" applyBorder="1" applyAlignment="1"/>
    <xf numFmtId="0" fontId="38" fillId="0" borderId="36" xfId="2" applyFont="1" applyBorder="1" applyAlignment="1"/>
    <xf numFmtId="0" fontId="45" fillId="0" borderId="120" xfId="2" applyFont="1" applyFill="1" applyBorder="1" applyAlignment="1"/>
    <xf numFmtId="0" fontId="45" fillId="0" borderId="120" xfId="2" applyFont="1" applyFill="1" applyBorder="1" applyAlignment="1">
      <alignment horizontal="left"/>
    </xf>
    <xf numFmtId="0" fontId="38" fillId="0" borderId="36" xfId="2" applyFont="1" applyBorder="1" applyAlignment="1">
      <alignment horizontal="left"/>
    </xf>
    <xf numFmtId="0" fontId="45" fillId="0" borderId="118" xfId="2" applyFont="1" applyBorder="1" applyAlignment="1">
      <alignment horizontal="left" indent="2"/>
    </xf>
    <xf numFmtId="0" fontId="38" fillId="0" borderId="28" xfId="2" applyFont="1" applyBorder="1" applyAlignment="1">
      <alignment horizontal="left" indent="2"/>
    </xf>
    <xf numFmtId="0" fontId="38" fillId="0" borderId="148" xfId="2" applyFont="1" applyBorder="1" applyAlignment="1"/>
    <xf numFmtId="0" fontId="38" fillId="0" borderId="38" xfId="2" applyFont="1" applyBorder="1" applyAlignment="1"/>
    <xf numFmtId="0" fontId="42" fillId="2" borderId="148" xfId="2" applyFont="1" applyFill="1" applyBorder="1" applyAlignment="1">
      <alignment wrapText="1"/>
    </xf>
    <xf numFmtId="0" fontId="38" fillId="0" borderId="38" xfId="2" applyFont="1" applyBorder="1" applyAlignment="1">
      <alignment wrapText="1"/>
    </xf>
    <xf numFmtId="0" fontId="1" fillId="0" borderId="120" xfId="2" applyFont="1" applyFill="1" applyBorder="1" applyAlignment="1"/>
    <xf numFmtId="0" fontId="38" fillId="0" borderId="154" xfId="2" applyFont="1" applyBorder="1" applyAlignment="1"/>
    <xf numFmtId="0" fontId="42" fillId="2" borderId="155" xfId="2" applyFont="1" applyFill="1" applyBorder="1" applyAlignment="1">
      <alignment wrapText="1"/>
    </xf>
    <xf numFmtId="0" fontId="38" fillId="0" borderId="116" xfId="2" applyFont="1" applyBorder="1" applyAlignment="1">
      <alignment wrapText="1"/>
    </xf>
    <xf numFmtId="0" fontId="40" fillId="9" borderId="124" xfId="2" applyFont="1" applyFill="1" applyBorder="1" applyAlignment="1"/>
    <xf numFmtId="0" fontId="38" fillId="0" borderId="95" xfId="2" applyFont="1" applyBorder="1" applyAlignment="1"/>
    <xf numFmtId="0" fontId="45" fillId="0" borderId="131" xfId="2" applyFont="1" applyBorder="1" applyAlignment="1">
      <alignment horizontal="left"/>
    </xf>
    <xf numFmtId="0" fontId="38" fillId="0" borderId="25" xfId="2" applyFont="1" applyBorder="1" applyAlignment="1">
      <alignment horizontal="left"/>
    </xf>
    <xf numFmtId="0" fontId="38" fillId="0" borderId="121" xfId="2" applyFont="1" applyBorder="1" applyAlignment="1"/>
    <xf numFmtId="164" fontId="55" fillId="0" borderId="114" xfId="2" applyNumberFormat="1" applyFont="1" applyFill="1" applyBorder="1" applyAlignment="1">
      <alignment horizontal="right"/>
    </xf>
    <xf numFmtId="0" fontId="38" fillId="0" borderId="114" xfId="2" applyFont="1" applyBorder="1" applyAlignment="1">
      <alignment horizontal="right"/>
    </xf>
    <xf numFmtId="0" fontId="38" fillId="0" borderId="114" xfId="2" applyFont="1" applyBorder="1" applyAlignment="1"/>
    <xf numFmtId="164" fontId="55" fillId="0" borderId="116" xfId="2" applyNumberFormat="1" applyFont="1" applyFill="1" applyBorder="1" applyAlignment="1">
      <alignment horizontal="right"/>
    </xf>
    <xf numFmtId="0" fontId="38" fillId="0" borderId="116" xfId="2" applyFont="1" applyBorder="1" applyAlignment="1">
      <alignment horizontal="right"/>
    </xf>
    <xf numFmtId="0" fontId="38" fillId="0" borderId="116" xfId="2" applyFont="1" applyBorder="1" applyAlignment="1"/>
    <xf numFmtId="0" fontId="58" fillId="0" borderId="97" xfId="2" applyFont="1" applyFill="1" applyBorder="1" applyAlignment="1"/>
    <xf numFmtId="0" fontId="38" fillId="0" borderId="98" xfId="2" applyFont="1" applyBorder="1" applyAlignment="1"/>
    <xf numFmtId="0" fontId="45" fillId="11" borderId="98" xfId="2" applyFont="1" applyFill="1" applyBorder="1" applyAlignment="1"/>
    <xf numFmtId="0" fontId="38" fillId="0" borderId="100" xfId="2" applyFont="1" applyBorder="1" applyAlignment="1"/>
    <xf numFmtId="0" fontId="3" fillId="0" borderId="107" xfId="0" applyFont="1" applyBorder="1" applyAlignment="1"/>
    <xf numFmtId="0" fontId="0" fillId="0" borderId="65" xfId="0" applyFont="1" applyBorder="1" applyAlignment="1"/>
    <xf numFmtId="0" fontId="3" fillId="0" borderId="158" xfId="0" applyFont="1" applyBorder="1" applyAlignment="1"/>
    <xf numFmtId="0" fontId="0" fillId="0" borderId="106" xfId="0" applyFont="1" applyBorder="1" applyAlignment="1"/>
    <xf numFmtId="0" fontId="45" fillId="11" borderId="98" xfId="2" applyFont="1" applyFill="1" applyBorder="1" applyAlignment="1">
      <alignment horizontal="left"/>
    </xf>
    <xf numFmtId="0" fontId="38" fillId="0" borderId="98" xfId="2" applyFont="1" applyBorder="1" applyAlignment="1">
      <alignment horizontal="left"/>
    </xf>
    <xf numFmtId="0" fontId="38" fillId="0" borderId="100" xfId="2" applyFont="1" applyBorder="1" applyAlignment="1">
      <alignment horizontal="left"/>
    </xf>
    <xf numFmtId="0" fontId="58" fillId="0" borderId="101" xfId="2" applyFont="1" applyFill="1" applyBorder="1" applyAlignment="1"/>
    <xf numFmtId="0" fontId="38" fillId="0" borderId="102" xfId="2" applyFont="1" applyBorder="1" applyAlignment="1"/>
    <xf numFmtId="0" fontId="45" fillId="11" borderId="102" xfId="2" applyFont="1" applyFill="1" applyBorder="1" applyAlignment="1"/>
    <xf numFmtId="0" fontId="38" fillId="0" borderId="105" xfId="2" applyFont="1" applyBorder="1" applyAlignment="1"/>
    <xf numFmtId="0" fontId="18" fillId="0" borderId="88" xfId="2" applyFont="1" applyFill="1" applyBorder="1" applyAlignment="1">
      <alignment horizontal="left" indent="3"/>
    </xf>
    <xf numFmtId="0" fontId="38" fillId="0" borderId="89" xfId="2" applyFont="1" applyFill="1" applyBorder="1" applyAlignment="1">
      <alignment horizontal="left" indent="3"/>
    </xf>
    <xf numFmtId="0" fontId="18" fillId="0" borderId="90" xfId="2" applyFont="1" applyBorder="1" applyAlignment="1"/>
    <xf numFmtId="0" fontId="38" fillId="0" borderId="91" xfId="2" applyFont="1" applyBorder="1" applyAlignment="1"/>
    <xf numFmtId="9" fontId="45" fillId="3" borderId="94" xfId="2" applyNumberFormat="1" applyFont="1" applyFill="1" applyBorder="1" applyAlignment="1">
      <alignment horizontal="center"/>
    </xf>
    <xf numFmtId="0" fontId="38" fillId="0" borderId="96" xfId="2" applyFont="1" applyBorder="1" applyAlignment="1"/>
    <xf numFmtId="9" fontId="45" fillId="3" borderId="22" xfId="2" applyNumberFormat="1" applyFont="1" applyFill="1" applyBorder="1" applyAlignment="1">
      <alignment horizontal="center"/>
    </xf>
    <xf numFmtId="0" fontId="38" fillId="0" borderId="0" xfId="2" applyFont="1" applyBorder="1" applyAlignment="1"/>
    <xf numFmtId="0" fontId="38" fillId="0" borderId="77" xfId="2" applyFont="1" applyBorder="1" applyAlignment="1"/>
    <xf numFmtId="9" fontId="45" fillId="3" borderId="30" xfId="2" applyNumberFormat="1" applyFont="1" applyFill="1" applyBorder="1" applyAlignment="1">
      <alignment horizontal="center"/>
    </xf>
    <xf numFmtId="0" fontId="38" fillId="0" borderId="81" xfId="2" applyFont="1" applyBorder="1" applyAlignment="1"/>
    <xf numFmtId="0" fontId="18" fillId="0" borderId="86" xfId="2" applyFont="1" applyBorder="1" applyAlignment="1"/>
    <xf numFmtId="0" fontId="38" fillId="0" borderId="87" xfId="2" applyFont="1" applyBorder="1" applyAlignment="1"/>
    <xf numFmtId="9" fontId="45" fillId="0" borderId="59" xfId="2" applyNumberFormat="1" applyFont="1" applyFill="1" applyBorder="1" applyAlignment="1">
      <alignment horizontal="center"/>
    </xf>
    <xf numFmtId="0" fontId="38" fillId="0" borderId="54" xfId="2" applyFont="1" applyFill="1" applyBorder="1" applyAlignment="1"/>
    <xf numFmtId="0" fontId="38" fillId="0" borderId="60" xfId="2" applyFont="1" applyFill="1" applyBorder="1" applyAlignment="1"/>
    <xf numFmtId="0" fontId="18" fillId="0" borderId="82" xfId="2" applyFont="1" applyBorder="1" applyAlignment="1"/>
    <xf numFmtId="0" fontId="38" fillId="0" borderId="83" xfId="2" applyFont="1" applyBorder="1" applyAlignment="1"/>
    <xf numFmtId="0" fontId="18" fillId="0" borderId="62" xfId="2" applyFont="1" applyBorder="1" applyAlignment="1">
      <alignment horizontal="left" indent="3"/>
    </xf>
    <xf numFmtId="0" fontId="38" fillId="0" borderId="63" xfId="2" applyFont="1" applyBorder="1" applyAlignment="1">
      <alignment horizontal="left" indent="3"/>
    </xf>
    <xf numFmtId="9" fontId="45" fillId="0" borderId="22" xfId="2" applyNumberFormat="1" applyFont="1" applyFill="1" applyBorder="1" applyAlignment="1">
      <alignment horizontal="center"/>
    </xf>
    <xf numFmtId="0" fontId="38" fillId="0" borderId="0" xfId="2" applyFont="1" applyFill="1" applyBorder="1" applyAlignment="1"/>
    <xf numFmtId="0" fontId="38" fillId="0" borderId="77" xfId="2" applyFont="1" applyFill="1" applyBorder="1" applyAlignment="1"/>
    <xf numFmtId="9" fontId="55" fillId="0" borderId="72" xfId="2" applyNumberFormat="1" applyFont="1" applyBorder="1" applyAlignment="1">
      <alignment horizontal="right"/>
    </xf>
    <xf numFmtId="0" fontId="38" fillId="0" borderId="73" xfId="2" applyFont="1" applyBorder="1" applyAlignment="1"/>
    <xf numFmtId="9" fontId="45" fillId="3" borderId="59" xfId="2" applyNumberFormat="1" applyFont="1" applyFill="1" applyBorder="1" applyAlignment="1">
      <alignment horizontal="center"/>
    </xf>
    <xf numFmtId="0" fontId="38" fillId="0" borderId="54" xfId="2" applyFont="1" applyBorder="1" applyAlignment="1"/>
    <xf numFmtId="0" fontId="38" fillId="0" borderId="60" xfId="2" applyFont="1" applyBorder="1" applyAlignment="1"/>
    <xf numFmtId="9" fontId="45" fillId="3" borderId="67" xfId="2" applyNumberFormat="1" applyFont="1" applyFill="1" applyBorder="1" applyAlignment="1">
      <alignment horizontal="center"/>
    </xf>
    <xf numFmtId="0" fontId="38" fillId="0" borderId="65" xfId="2" applyFont="1" applyBorder="1" applyAlignment="1"/>
    <xf numFmtId="0" fontId="38" fillId="0" borderId="68" xfId="2" applyFont="1" applyBorder="1" applyAlignment="1"/>
    <xf numFmtId="0" fontId="49" fillId="0" borderId="0" xfId="2" applyFont="1" applyAlignment="1">
      <alignment horizontal="center" vertical="center"/>
    </xf>
    <xf numFmtId="0" fontId="55" fillId="0" borderId="24" xfId="2" applyFont="1" applyBorder="1" applyAlignment="1">
      <alignment horizontal="right"/>
    </xf>
    <xf numFmtId="0" fontId="38" fillId="0" borderId="25" xfId="2" applyFont="1" applyBorder="1" applyAlignment="1"/>
    <xf numFmtId="0" fontId="38" fillId="0" borderId="52" xfId="2" applyFont="1" applyBorder="1" applyAlignment="1"/>
    <xf numFmtId="0" fontId="38" fillId="0" borderId="46" xfId="2" applyFont="1" applyBorder="1" applyAlignment="1"/>
    <xf numFmtId="0" fontId="38" fillId="0" borderId="43" xfId="2" applyFont="1" applyBorder="1" applyAlignment="1"/>
    <xf numFmtId="0" fontId="38" fillId="0" borderId="47" xfId="2" applyFont="1" applyBorder="1" applyAlignment="1"/>
    <xf numFmtId="0" fontId="75" fillId="0" borderId="28" xfId="2" applyFont="1" applyFill="1" applyBorder="1" applyAlignment="1">
      <alignment wrapText="1"/>
    </xf>
    <xf numFmtId="0" fontId="0" fillId="0" borderId="28" xfId="0" applyFont="1" applyBorder="1" applyAlignment="1">
      <alignment wrapText="1"/>
    </xf>
    <xf numFmtId="0" fontId="45" fillId="0" borderId="0" xfId="2" applyFont="1" applyFill="1" applyBorder="1" applyAlignment="1">
      <alignment wrapText="1"/>
    </xf>
    <xf numFmtId="0" fontId="23" fillId="0" borderId="25" xfId="2" applyFont="1" applyBorder="1" applyAlignment="1">
      <alignment horizontal="left"/>
    </xf>
    <xf numFmtId="0" fontId="0" fillId="0" borderId="25" xfId="0" applyFont="1" applyBorder="1" applyAlignment="1"/>
    <xf numFmtId="0" fontId="18" fillId="0" borderId="28" xfId="2" applyFont="1" applyBorder="1" applyAlignment="1">
      <alignment horizontal="left" wrapText="1"/>
    </xf>
    <xf numFmtId="0" fontId="18" fillId="0" borderId="0" xfId="2" applyFont="1" applyBorder="1" applyAlignment="1">
      <alignment horizontal="left" wrapText="1"/>
    </xf>
    <xf numFmtId="0" fontId="18" fillId="0" borderId="0" xfId="2" applyFont="1" applyBorder="1" applyAlignment="1">
      <alignment horizontal="left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3" fillId="0" borderId="5" xfId="1" applyBorder="1" applyAlignment="1"/>
    <xf numFmtId="0" fontId="1" fillId="0" borderId="1" xfId="0" applyFont="1" applyBorder="1" applyAlignment="1">
      <alignment wrapText="1"/>
    </xf>
    <xf numFmtId="0" fontId="1" fillId="0" borderId="6" xfId="0" applyFont="1" applyBorder="1"/>
    <xf numFmtId="0" fontId="9" fillId="0" borderId="22" xfId="0" applyFont="1" applyBorder="1" applyAlignment="1"/>
    <xf numFmtId="0" fontId="0" fillId="0" borderId="0" xfId="0" applyFont="1" applyBorder="1" applyAlignment="1"/>
    <xf numFmtId="0" fontId="1" fillId="0" borderId="1" xfId="0" applyFont="1" applyBorder="1" applyAlignment="1">
      <alignment horizontal="center"/>
    </xf>
    <xf numFmtId="0" fontId="0" fillId="0" borderId="5" xfId="0" applyFont="1" applyBorder="1" applyAlignment="1"/>
    <xf numFmtId="165" fontId="2" fillId="4" borderId="0" xfId="0" applyNumberFormat="1" applyFont="1" applyFill="1" applyAlignment="1">
      <alignment horizontal="center"/>
    </xf>
    <xf numFmtId="165" fontId="0" fillId="4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81" fillId="0" borderId="0" xfId="0" applyFont="1"/>
  </cellXfs>
  <cellStyles count="7">
    <cellStyle name="Comma" xfId="5" builtinId="3"/>
    <cellStyle name="Currency" xfId="4" builtinId="4"/>
    <cellStyle name="Currency 2" xfId="3" xr:uid="{00000000-0005-0000-0000-000002000000}"/>
    <cellStyle name="Hyperlink" xfId="1" builtinId="8"/>
    <cellStyle name="Normal" xfId="0" builtinId="0"/>
    <cellStyle name="Normal 2" xfId="2" xr:uid="{00000000-0005-0000-0000-000005000000}"/>
    <cellStyle name="Percent" xfId="6" builtinId="5"/>
  </cellStyles>
  <dxfs count="59">
    <dxf>
      <fill>
        <patternFill patternType="solid">
          <fgColor rgb="FFA4C2F4"/>
          <bgColor rgb="FFA4C2F4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rgb="FFA4C2F4"/>
      </font>
    </dxf>
    <dxf>
      <font>
        <color theme="0"/>
      </font>
    </dxf>
    <dxf>
      <font>
        <color theme="0"/>
      </font>
    </dxf>
    <dxf>
      <font>
        <color rgb="FFA4C2F4"/>
      </font>
    </dxf>
    <dxf>
      <font>
        <color theme="4" tint="0.79998168889431442"/>
      </font>
    </dxf>
    <dxf>
      <font>
        <color theme="4" tint="0.79998168889431442"/>
      </font>
    </dxf>
    <dxf>
      <font>
        <color rgb="FFA4C2F4"/>
      </font>
    </dxf>
    <dxf>
      <font>
        <color theme="0"/>
      </font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ont>
        <b/>
        <i/>
      </font>
      <fill>
        <patternFill patternType="solid">
          <fgColor rgb="FFDD7E6B"/>
          <bgColor rgb="FFDD7E6B"/>
        </patternFill>
      </fill>
      <border>
        <left/>
        <right/>
        <top/>
        <bottom/>
      </border>
    </dxf>
    <dxf>
      <font>
        <b/>
        <i/>
      </font>
      <fill>
        <patternFill patternType="solid">
          <fgColor rgb="FFDD7E6B"/>
          <bgColor rgb="FFDD7E6B"/>
        </patternFill>
      </fill>
      <border>
        <left/>
        <right/>
        <top/>
        <bottom/>
      </border>
    </dxf>
    <dxf>
      <fill>
        <patternFill patternType="solid">
          <fgColor rgb="FFA4C2F4"/>
          <bgColor rgb="FFA4C2F4"/>
        </patternFill>
      </fill>
      <border>
        <left/>
        <right/>
        <top/>
        <bottom/>
      </border>
    </dxf>
    <dxf>
      <fill>
        <patternFill patternType="solid">
          <fgColor rgb="FFE6B8AF"/>
          <bgColor rgb="FFE6B8AF"/>
        </patternFill>
      </fill>
      <border>
        <left/>
        <right/>
        <top/>
        <bottom/>
      </border>
    </dxf>
    <dxf>
      <fill>
        <patternFill patternType="solid">
          <fgColor rgb="FFE6B8AF"/>
          <bgColor rgb="FFE6B8AF"/>
        </patternFill>
      </fill>
      <border>
        <left/>
        <right/>
        <top/>
        <bottom/>
      </border>
    </dxf>
    <dxf>
      <fill>
        <patternFill patternType="solid">
          <fgColor rgb="FFE6B8AF"/>
          <bgColor rgb="FFE6B8AF"/>
        </patternFill>
      </fill>
      <border>
        <left/>
        <right/>
        <top/>
        <bottom/>
      </border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FFD966"/>
      </font>
    </dxf>
    <dxf>
      <font>
        <color rgb="FFFFD966"/>
      </font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b/>
        <i/>
      </font>
      <fill>
        <patternFill patternType="solid">
          <fgColor rgb="FFDD7E6B"/>
          <bgColor rgb="FFDD7E6B"/>
        </patternFill>
      </fill>
      <border>
        <left/>
        <right/>
        <top/>
        <bottom/>
      </border>
    </dxf>
    <dxf>
      <font>
        <b/>
        <i/>
      </font>
      <fill>
        <patternFill patternType="solid">
          <fgColor rgb="FFDD7E6B"/>
          <bgColor rgb="FFDD7E6B"/>
        </patternFill>
      </fill>
      <border>
        <left/>
        <right/>
        <top/>
        <bottom/>
      </border>
    </dxf>
    <dxf>
      <fill>
        <patternFill patternType="solid">
          <fgColor rgb="FFA4C2F4"/>
          <bgColor rgb="FFA4C2F4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E6B8AF"/>
          <bgColor rgb="FFE6B8AF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E6B8AF"/>
          <bgColor rgb="FFE6B8AF"/>
        </patternFill>
      </fill>
      <border>
        <left/>
        <right/>
        <top/>
        <bottom/>
      </border>
    </dxf>
    <dxf>
      <fill>
        <patternFill patternType="solid">
          <fgColor rgb="FFE6B8AF"/>
          <bgColor rgb="FFE6B8AF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D966"/>
      <color rgb="FFD9D9D9"/>
      <color rgb="FFDC0000"/>
      <color rgb="FFFFCC66"/>
      <color rgb="FFFFFF99"/>
      <color rgb="FFDCE6F1"/>
      <color rgb="FFA4C2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481013</xdr:colOff>
      <xdr:row>22</xdr:row>
      <xdr:rowOff>47625</xdr:rowOff>
    </xdr:from>
    <xdr:to>
      <xdr:col>11</xdr:col>
      <xdr:colOff>299268</xdr:colOff>
      <xdr:row>22</xdr:row>
      <xdr:rowOff>1304768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8D4660-C2F4-46C3-BB8F-FE4014A75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9213" y="4981575"/>
          <a:ext cx="6161905" cy="12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276225</xdr:colOff>
      <xdr:row>136</xdr:row>
      <xdr:rowOff>133350</xdr:rowOff>
    </xdr:to>
    <xdr:sp macro="" textlink="">
      <xdr:nvSpPr>
        <xdr:cNvPr id="1046" name="Rectangle 2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2" name="Rectangle 2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3" name="AutoShape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53550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4" name="AutoShape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011275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5" name="AutoShape 2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011275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6" name="AutoShape 2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011275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7" name="AutoShape 2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011275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8" name="AutoShape 2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011275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9" name="AutoShape 2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9750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10" name="AutoShape 2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15375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11" name="AutoShape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15375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12" name="AutoShape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25025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13" name="AutoShape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25025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14" name="AutoShape 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25025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15" name="AutoShape 2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9750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16" name="AutoShape 2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9750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17" name="AutoShape 2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9750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18" name="AutoShape 2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9750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19" name="AutoShape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9750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20" name="AutoShape 2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9750" cy="8610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21" name="AutoShape 2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9750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22" name="AutoShape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9750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23" name="AutoShap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9750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24" name="AutoShape 2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9750" cy="8610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409575</xdr:colOff>
      <xdr:row>136</xdr:row>
      <xdr:rowOff>133350</xdr:rowOff>
    </xdr:to>
    <xdr:sp macro="" textlink="">
      <xdr:nvSpPr>
        <xdr:cNvPr id="25" name="AutoShape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9750" cy="861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hr.umich.edu/benefits-wellness/health/health-plans/gradcare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http://orsp.umich.edu/graduate-student-research-assistant-gsra-cost-estimates" TargetMode="External"/><Relationship Id="rId7" Type="http://schemas.openxmlformats.org/officeDocument/2006/relationships/hyperlink" Target="http://ro.umich.edu/tuition/tuition-fees.php" TargetMode="External"/><Relationship Id="rId12" Type="http://schemas.openxmlformats.org/officeDocument/2006/relationships/hyperlink" Target="http://www.finance.umich.edu/system/files/FA_Rate_Agreement_Nov_2016.pdf" TargetMode="External"/><Relationship Id="rId2" Type="http://schemas.openxmlformats.org/officeDocument/2006/relationships/hyperlink" Target="https://grants.nih.gov/grants/guide/notice-files/NOT-OD-18-137.html" TargetMode="External"/><Relationship Id="rId1" Type="http://schemas.openxmlformats.org/officeDocument/2006/relationships/hyperlink" Target="https://grants.nih.gov/grants/policy/salcap_summary.htm" TargetMode="External"/><Relationship Id="rId6" Type="http://schemas.openxmlformats.org/officeDocument/2006/relationships/hyperlink" Target="http://orsp.umich.edu/orsp-staff" TargetMode="External"/><Relationship Id="rId11" Type="http://schemas.openxmlformats.org/officeDocument/2006/relationships/hyperlink" Target="https://hr.umich.edu/benefits-wellness/health/dental-plan/dental-plan-rates" TargetMode="External"/><Relationship Id="rId5" Type="http://schemas.openxmlformats.org/officeDocument/2006/relationships/hyperlink" Target="http://orsp.umich.edu/find-research-administrator-blue-pages" TargetMode="External"/><Relationship Id="rId10" Type="http://schemas.openxmlformats.org/officeDocument/2006/relationships/hyperlink" Target="http://orsp.umich.edu/indirect-costs-rates" TargetMode="External"/><Relationship Id="rId4" Type="http://schemas.openxmlformats.org/officeDocument/2006/relationships/hyperlink" Target="http://orsp.umich.edu/develop-proposal/frequently-required-proposal-data" TargetMode="External"/><Relationship Id="rId9" Type="http://schemas.openxmlformats.org/officeDocument/2006/relationships/hyperlink" Target="https://grants.nih.gov/grants/guide/notice-files/NOT-OD-18-175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4"/>
  <sheetViews>
    <sheetView tabSelected="1" zoomScaleNormal="100" workbookViewId="0">
      <selection activeCell="B2" sqref="B2:N2"/>
    </sheetView>
  </sheetViews>
  <sheetFormatPr defaultRowHeight="15" x14ac:dyDescent="0.25"/>
  <cols>
    <col min="1" max="1" width="2" style="649" customWidth="1"/>
    <col min="2" max="14" width="10.5703125" style="649" customWidth="1"/>
    <col min="15" max="15" width="9.140625" style="640"/>
    <col min="16" max="16384" width="9.140625" style="649"/>
  </cols>
  <sheetData>
    <row r="1" spans="2:15" ht="6" customHeight="1" thickBot="1" x14ac:dyDescent="0.3"/>
    <row r="2" spans="2:15" ht="20.25" customHeight="1" x14ac:dyDescent="0.25">
      <c r="B2" s="783" t="s">
        <v>321</v>
      </c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5"/>
      <c r="O2" s="650"/>
    </row>
    <row r="3" spans="2:15" s="647" customFormat="1" ht="13.5" customHeight="1" x14ac:dyDescent="0.25">
      <c r="B3" s="652" t="s">
        <v>322</v>
      </c>
      <c r="C3" s="787" t="s">
        <v>323</v>
      </c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8"/>
      <c r="O3" s="648"/>
    </row>
    <row r="4" spans="2:15" ht="15" customHeight="1" x14ac:dyDescent="0.25">
      <c r="B4" s="786">
        <v>1</v>
      </c>
      <c r="C4" s="782" t="s">
        <v>331</v>
      </c>
      <c r="D4" s="782"/>
      <c r="E4" s="782"/>
      <c r="F4" s="782"/>
      <c r="G4" s="782"/>
      <c r="H4" s="782"/>
      <c r="I4" s="782"/>
      <c r="J4" s="789" t="s">
        <v>1</v>
      </c>
      <c r="K4" s="789"/>
      <c r="L4" s="641"/>
      <c r="M4" s="641"/>
      <c r="N4" s="651"/>
    </row>
    <row r="5" spans="2:15" x14ac:dyDescent="0.25">
      <c r="B5" s="786"/>
      <c r="C5" s="782"/>
      <c r="D5" s="782"/>
      <c r="E5" s="782"/>
      <c r="F5" s="782"/>
      <c r="G5" s="782"/>
      <c r="H5" s="782"/>
      <c r="I5" s="782"/>
      <c r="J5" s="790" t="s">
        <v>2</v>
      </c>
      <c r="K5" s="790"/>
      <c r="L5" s="641"/>
      <c r="M5" s="641"/>
      <c r="N5" s="651"/>
    </row>
    <row r="6" spans="2:15" x14ac:dyDescent="0.25">
      <c r="B6" s="786"/>
      <c r="C6" s="782"/>
      <c r="D6" s="782"/>
      <c r="E6" s="782"/>
      <c r="F6" s="782"/>
      <c r="G6" s="782"/>
      <c r="H6" s="782"/>
      <c r="I6" s="782"/>
      <c r="J6" s="791" t="s">
        <v>12</v>
      </c>
      <c r="K6" s="791"/>
      <c r="L6" s="641"/>
      <c r="M6" s="641"/>
      <c r="N6" s="651"/>
    </row>
    <row r="7" spans="2:15" x14ac:dyDescent="0.25">
      <c r="B7" s="786"/>
      <c r="C7" s="782"/>
      <c r="D7" s="782"/>
      <c r="E7" s="782"/>
      <c r="F7" s="782"/>
      <c r="G7" s="782"/>
      <c r="H7" s="782"/>
      <c r="I7" s="782"/>
      <c r="J7" s="792" t="s">
        <v>15</v>
      </c>
      <c r="K7" s="792"/>
      <c r="L7" s="641"/>
      <c r="M7" s="641"/>
      <c r="N7" s="651"/>
    </row>
    <row r="8" spans="2:15" x14ac:dyDescent="0.25">
      <c r="B8" s="653">
        <v>1.1000000000000001</v>
      </c>
      <c r="C8" s="782" t="s">
        <v>325</v>
      </c>
      <c r="D8" s="777"/>
      <c r="E8" s="777"/>
      <c r="F8" s="777"/>
      <c r="G8" s="777"/>
      <c r="H8" s="777"/>
      <c r="I8" s="777"/>
      <c r="J8" s="777"/>
      <c r="K8" s="777"/>
      <c r="L8" s="777"/>
      <c r="M8" s="777"/>
      <c r="N8" s="778"/>
    </row>
    <row r="9" spans="2:15" x14ac:dyDescent="0.25">
      <c r="B9" s="653">
        <v>1.2</v>
      </c>
      <c r="C9" s="782" t="s">
        <v>368</v>
      </c>
      <c r="D9" s="777"/>
      <c r="E9" s="777"/>
      <c r="F9" s="777"/>
      <c r="G9" s="777"/>
      <c r="H9" s="777"/>
      <c r="I9" s="777"/>
      <c r="J9" s="777"/>
      <c r="K9" s="777"/>
      <c r="L9" s="777"/>
      <c r="M9" s="777"/>
      <c r="N9" s="778"/>
    </row>
    <row r="10" spans="2:15" x14ac:dyDescent="0.25">
      <c r="B10" s="653">
        <v>1.3</v>
      </c>
      <c r="C10" s="782" t="s">
        <v>324</v>
      </c>
      <c r="D10" s="777"/>
      <c r="E10" s="777"/>
      <c r="F10" s="777"/>
      <c r="G10" s="777"/>
      <c r="H10" s="777"/>
      <c r="I10" s="777"/>
      <c r="J10" s="777"/>
      <c r="K10" s="777"/>
      <c r="L10" s="777"/>
      <c r="M10" s="777"/>
      <c r="N10" s="778"/>
    </row>
    <row r="11" spans="2:15" x14ac:dyDescent="0.25">
      <c r="B11" s="654"/>
      <c r="C11" s="782" t="s">
        <v>367</v>
      </c>
      <c r="D11" s="777"/>
      <c r="E11" s="777"/>
      <c r="F11" s="777"/>
      <c r="G11" s="777"/>
      <c r="H11" s="777"/>
      <c r="I11" s="777"/>
      <c r="J11" s="777"/>
      <c r="K11" s="777"/>
      <c r="L11" s="777"/>
      <c r="M11" s="777"/>
      <c r="N11" s="778"/>
    </row>
    <row r="12" spans="2:15" x14ac:dyDescent="0.25">
      <c r="B12" s="654"/>
      <c r="C12" s="782" t="s">
        <v>369</v>
      </c>
      <c r="D12" s="777"/>
      <c r="E12" s="777"/>
      <c r="F12" s="777"/>
      <c r="G12" s="777"/>
      <c r="H12" s="777"/>
      <c r="I12" s="777"/>
      <c r="J12" s="777"/>
      <c r="K12" s="777"/>
      <c r="L12" s="777"/>
      <c r="M12" s="777"/>
      <c r="N12" s="778"/>
    </row>
    <row r="13" spans="2:15" x14ac:dyDescent="0.25">
      <c r="B13" s="654" t="s">
        <v>373</v>
      </c>
      <c r="C13" s="782" t="s">
        <v>370</v>
      </c>
      <c r="D13" s="777"/>
      <c r="E13" s="777"/>
      <c r="F13" s="777"/>
      <c r="G13" s="777"/>
      <c r="H13" s="777"/>
      <c r="I13" s="777"/>
      <c r="J13" s="777"/>
      <c r="K13" s="777"/>
      <c r="L13" s="777"/>
      <c r="M13" s="777"/>
      <c r="N13" s="778"/>
    </row>
    <row r="14" spans="2:15" x14ac:dyDescent="0.25">
      <c r="B14" s="654" t="s">
        <v>374</v>
      </c>
      <c r="C14" s="782" t="s">
        <v>334</v>
      </c>
      <c r="D14" s="777"/>
      <c r="E14" s="777"/>
      <c r="F14" s="777"/>
      <c r="G14" s="777"/>
      <c r="H14" s="777"/>
      <c r="I14" s="777"/>
      <c r="J14" s="777"/>
      <c r="K14" s="777"/>
      <c r="L14" s="777"/>
      <c r="M14" s="777"/>
      <c r="N14" s="778"/>
    </row>
    <row r="15" spans="2:15" x14ac:dyDescent="0.25">
      <c r="B15" s="654">
        <v>1.4</v>
      </c>
      <c r="C15" s="782" t="s">
        <v>328</v>
      </c>
      <c r="D15" s="777"/>
      <c r="E15" s="777"/>
      <c r="F15" s="777"/>
      <c r="G15" s="777"/>
      <c r="H15" s="777"/>
      <c r="I15" s="777"/>
      <c r="J15" s="777"/>
      <c r="K15" s="777"/>
      <c r="L15" s="777"/>
      <c r="M15" s="777"/>
      <c r="N15" s="778"/>
    </row>
    <row r="16" spans="2:15" x14ac:dyDescent="0.25">
      <c r="B16" s="654" t="s">
        <v>326</v>
      </c>
      <c r="C16" s="782" t="s">
        <v>329</v>
      </c>
      <c r="D16" s="777"/>
      <c r="E16" s="777"/>
      <c r="F16" s="777"/>
      <c r="G16" s="777"/>
      <c r="H16" s="777"/>
      <c r="I16" s="777"/>
      <c r="J16" s="777"/>
      <c r="K16" s="777"/>
      <c r="L16" s="777"/>
      <c r="M16" s="777"/>
      <c r="N16" s="778"/>
    </row>
    <row r="17" spans="2:15" x14ac:dyDescent="0.25">
      <c r="B17" s="654" t="s">
        <v>327</v>
      </c>
      <c r="C17" s="782" t="s">
        <v>330</v>
      </c>
      <c r="D17" s="777"/>
      <c r="E17" s="777"/>
      <c r="F17" s="777"/>
      <c r="G17" s="777"/>
      <c r="H17" s="777"/>
      <c r="I17" s="777"/>
      <c r="J17" s="777"/>
      <c r="K17" s="777"/>
      <c r="L17" s="777"/>
      <c r="M17" s="777"/>
      <c r="N17" s="778"/>
    </row>
    <row r="18" spans="2:15" x14ac:dyDescent="0.25">
      <c r="B18" s="653">
        <v>1.5</v>
      </c>
      <c r="C18" s="782" t="s">
        <v>371</v>
      </c>
      <c r="D18" s="777"/>
      <c r="E18" s="777"/>
      <c r="F18" s="777"/>
      <c r="G18" s="777"/>
      <c r="H18" s="777"/>
      <c r="I18" s="777"/>
      <c r="J18" s="777"/>
      <c r="K18" s="777"/>
      <c r="L18" s="777"/>
      <c r="M18" s="777"/>
      <c r="N18" s="778"/>
      <c r="O18" s="650"/>
    </row>
    <row r="19" spans="2:15" x14ac:dyDescent="0.25">
      <c r="B19" s="653">
        <v>1.6</v>
      </c>
      <c r="C19" s="782" t="s">
        <v>372</v>
      </c>
      <c r="D19" s="777"/>
      <c r="E19" s="777"/>
      <c r="F19" s="777"/>
      <c r="G19" s="777"/>
      <c r="H19" s="777"/>
      <c r="I19" s="777"/>
      <c r="J19" s="777"/>
      <c r="K19" s="777"/>
      <c r="L19" s="777"/>
      <c r="M19" s="777"/>
      <c r="N19" s="778"/>
    </row>
    <row r="20" spans="2:15" x14ac:dyDescent="0.25">
      <c r="B20" s="653">
        <v>1.7</v>
      </c>
      <c r="C20" s="782" t="s">
        <v>341</v>
      </c>
      <c r="D20" s="777"/>
      <c r="E20" s="777"/>
      <c r="F20" s="777"/>
      <c r="G20" s="777"/>
      <c r="H20" s="777"/>
      <c r="I20" s="777"/>
      <c r="J20" s="777"/>
      <c r="K20" s="777"/>
      <c r="L20" s="777"/>
      <c r="M20" s="777"/>
      <c r="N20" s="778"/>
    </row>
    <row r="21" spans="2:15" ht="31.5" customHeight="1" x14ac:dyDescent="0.25">
      <c r="B21" s="654" t="s">
        <v>375</v>
      </c>
      <c r="C21" s="782" t="s">
        <v>332</v>
      </c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8"/>
    </row>
    <row r="22" spans="2:15" ht="32.25" customHeight="1" x14ac:dyDescent="0.25">
      <c r="B22" s="653">
        <v>1.8</v>
      </c>
      <c r="C22" s="782" t="s">
        <v>333</v>
      </c>
      <c r="D22" s="777"/>
      <c r="E22" s="777"/>
      <c r="F22" s="777"/>
      <c r="G22" s="777"/>
      <c r="H22" s="777"/>
      <c r="I22" s="777"/>
      <c r="J22" s="777"/>
      <c r="K22" s="777"/>
      <c r="L22" s="777"/>
      <c r="M22" s="777"/>
      <c r="N22" s="778"/>
    </row>
    <row r="23" spans="2:15" ht="105.75" customHeight="1" x14ac:dyDescent="0.25">
      <c r="B23" s="653"/>
      <c r="C23" s="777"/>
      <c r="D23" s="777"/>
      <c r="E23" s="777"/>
      <c r="F23" s="777"/>
      <c r="G23" s="777"/>
      <c r="H23" s="777"/>
      <c r="I23" s="777"/>
      <c r="J23" s="777"/>
      <c r="K23" s="777"/>
      <c r="L23" s="777"/>
      <c r="M23" s="777"/>
      <c r="N23" s="778"/>
    </row>
    <row r="24" spans="2:15" ht="15.75" thickBot="1" x14ac:dyDescent="0.3">
      <c r="B24" s="662"/>
      <c r="C24" s="779"/>
      <c r="D24" s="780"/>
      <c r="E24" s="780"/>
      <c r="F24" s="780"/>
      <c r="G24" s="780"/>
      <c r="H24" s="780"/>
      <c r="I24" s="780"/>
      <c r="J24" s="780"/>
      <c r="K24" s="780"/>
      <c r="L24" s="780"/>
      <c r="M24" s="780"/>
      <c r="N24" s="781"/>
    </row>
  </sheetData>
  <mergeCells count="25">
    <mergeCell ref="B2:N2"/>
    <mergeCell ref="B4:B7"/>
    <mergeCell ref="C20:N20"/>
    <mergeCell ref="C21:N21"/>
    <mergeCell ref="C22:N22"/>
    <mergeCell ref="C3:N3"/>
    <mergeCell ref="C4:I7"/>
    <mergeCell ref="J4:K4"/>
    <mergeCell ref="J5:K5"/>
    <mergeCell ref="J6:K6"/>
    <mergeCell ref="J7:K7"/>
    <mergeCell ref="C23:N23"/>
    <mergeCell ref="C24:N24"/>
    <mergeCell ref="C8:N8"/>
    <mergeCell ref="C9:N9"/>
    <mergeCell ref="C11:N11"/>
    <mergeCell ref="C19:N19"/>
    <mergeCell ref="C10:N10"/>
    <mergeCell ref="C12:N12"/>
    <mergeCell ref="C13:N13"/>
    <mergeCell ref="C14:N14"/>
    <mergeCell ref="C15:N15"/>
    <mergeCell ref="C16:N16"/>
    <mergeCell ref="C17:N17"/>
    <mergeCell ref="C18:N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J1082"/>
  <sheetViews>
    <sheetView showGridLines="0" zoomScale="120" zoomScaleNormal="120" workbookViewId="0">
      <pane ySplit="5" topLeftCell="A6" activePane="bottomLeft" state="frozen"/>
      <selection pane="bottomLeft" activeCell="B1" sqref="B1:D1"/>
    </sheetView>
  </sheetViews>
  <sheetFormatPr defaultColWidth="15.140625" defaultRowHeight="15" customHeight="1" x14ac:dyDescent="0.25"/>
  <cols>
    <col min="1" max="1" width="22.28515625" customWidth="1"/>
    <col min="2" max="2" width="11.28515625" customWidth="1"/>
    <col min="3" max="3" width="10.7109375" customWidth="1"/>
    <col min="4" max="4" width="8.42578125" customWidth="1"/>
    <col min="5" max="5" width="10.42578125" customWidth="1"/>
    <col min="6" max="6" width="7" customWidth="1"/>
    <col min="7" max="7" width="7.7109375" customWidth="1"/>
    <col min="8" max="8" width="0.5703125" customWidth="1"/>
    <col min="9" max="12" width="10.140625" style="667" customWidth="1"/>
    <col min="13" max="13" width="9.85546875" style="667" customWidth="1"/>
    <col min="14" max="14" width="10.140625" style="667" customWidth="1"/>
    <col min="15" max="15" width="13.28515625" style="667" customWidth="1"/>
    <col min="16" max="16" width="2.140625" customWidth="1"/>
    <col min="17" max="17" width="8.5703125" customWidth="1"/>
    <col min="18" max="24" width="6.42578125" customWidth="1"/>
    <col min="25" max="26" width="6.42578125" style="663" customWidth="1"/>
    <col min="27" max="28" width="6.42578125" customWidth="1"/>
    <col min="29" max="29" width="4.42578125" customWidth="1"/>
    <col min="30" max="30" width="20.140625" customWidth="1"/>
    <col min="31" max="31" width="11.42578125" style="284" customWidth="1"/>
    <col min="32" max="32" width="14.85546875" bestFit="1" customWidth="1"/>
    <col min="33" max="33" width="4.42578125" customWidth="1"/>
    <col min="34" max="36" width="7.28515625" customWidth="1"/>
  </cols>
  <sheetData>
    <row r="1" spans="1:36" ht="12" customHeight="1" x14ac:dyDescent="0.25">
      <c r="A1" s="5" t="s">
        <v>308</v>
      </c>
      <c r="B1" s="837"/>
      <c r="C1" s="838"/>
      <c r="D1" s="839"/>
      <c r="E1" s="13"/>
      <c r="F1" s="251"/>
      <c r="G1" s="251"/>
      <c r="H1" s="251"/>
      <c r="I1" s="251"/>
      <c r="J1" s="955" t="s">
        <v>343</v>
      </c>
      <c r="K1" s="955">
        <v>5</v>
      </c>
      <c r="L1" s="251"/>
      <c r="M1" s="251"/>
      <c r="N1" s="251"/>
      <c r="O1" s="251"/>
      <c r="P1" s="251"/>
      <c r="Q1" s="840" t="s">
        <v>13</v>
      </c>
      <c r="R1" s="803"/>
      <c r="S1" s="803"/>
      <c r="T1" s="27">
        <v>1</v>
      </c>
      <c r="U1" s="13"/>
      <c r="V1" s="13"/>
      <c r="W1" s="13"/>
      <c r="X1" s="13"/>
      <c r="Y1" s="13"/>
      <c r="Z1" s="13"/>
      <c r="AA1" s="13"/>
      <c r="AB1" s="13"/>
      <c r="AC1" s="13"/>
      <c r="AD1" s="8" t="s">
        <v>1</v>
      </c>
      <c r="AE1" s="285"/>
      <c r="AF1" s="13"/>
      <c r="AG1" s="13"/>
      <c r="AH1" s="13"/>
      <c r="AI1" s="13"/>
      <c r="AJ1" s="13"/>
    </row>
    <row r="2" spans="1:36" ht="12" customHeight="1" x14ac:dyDescent="0.25">
      <c r="A2" s="5" t="s">
        <v>309</v>
      </c>
      <c r="B2" s="837" t="s">
        <v>359</v>
      </c>
      <c r="C2" s="838"/>
      <c r="D2" s="839"/>
      <c r="E2" s="13"/>
      <c r="F2" s="251"/>
      <c r="G2" s="251"/>
      <c r="H2" s="251"/>
      <c r="I2" s="251"/>
      <c r="J2" s="955" t="s">
        <v>301</v>
      </c>
      <c r="K2" s="955" t="s">
        <v>18</v>
      </c>
      <c r="L2" s="251"/>
      <c r="M2" s="251"/>
      <c r="N2" s="251"/>
      <c r="O2" s="251"/>
      <c r="P2" s="251"/>
      <c r="Q2" s="840" t="s">
        <v>19</v>
      </c>
      <c r="R2" s="803"/>
      <c r="S2" s="803"/>
      <c r="T2" s="27">
        <v>1.03</v>
      </c>
      <c r="U2" s="13"/>
      <c r="V2" s="13"/>
      <c r="W2" s="13"/>
      <c r="X2" s="13"/>
      <c r="Y2" s="13"/>
      <c r="Z2" s="13"/>
      <c r="AA2" s="13"/>
      <c r="AB2" s="13"/>
      <c r="AC2" s="13"/>
      <c r="AD2" s="16" t="s">
        <v>2</v>
      </c>
      <c r="AE2" s="484"/>
      <c r="AF2" s="13"/>
      <c r="AG2" s="13"/>
      <c r="AH2" s="13"/>
      <c r="AI2" s="13"/>
      <c r="AJ2" s="13"/>
    </row>
    <row r="3" spans="1:36" ht="12" customHeight="1" x14ac:dyDescent="0.25">
      <c r="A3" s="5" t="s">
        <v>310</v>
      </c>
      <c r="B3" s="837"/>
      <c r="C3" s="838"/>
      <c r="D3" s="839"/>
      <c r="E3" s="13"/>
      <c r="F3" s="251"/>
      <c r="G3" s="251"/>
      <c r="H3" s="251"/>
      <c r="I3" s="251"/>
      <c r="J3" s="955"/>
      <c r="K3" s="955"/>
      <c r="L3" s="251"/>
      <c r="M3" s="251" t="str">
        <f>IF(J3="Other", "&lt;&lt;-- If selecting 'Other' IDC rate, input amount here","")</f>
        <v/>
      </c>
      <c r="N3" s="251" t="str">
        <f>IF(K3="Other", "&lt;&lt;-- If selecting 'Other' IDC rate, input amount here","")</f>
        <v/>
      </c>
      <c r="O3" s="251"/>
      <c r="P3" s="251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23" t="s">
        <v>12</v>
      </c>
      <c r="AE3" s="484"/>
      <c r="AF3" s="13"/>
      <c r="AG3" s="13"/>
      <c r="AH3" s="13"/>
      <c r="AI3" s="13"/>
      <c r="AJ3" s="13"/>
    </row>
    <row r="4" spans="1:36" ht="12" customHeight="1" x14ac:dyDescent="0.25">
      <c r="A4" s="5" t="s">
        <v>311</v>
      </c>
      <c r="B4" s="837"/>
      <c r="C4" s="838"/>
      <c r="D4" s="839"/>
      <c r="E4" s="13"/>
      <c r="F4" s="251"/>
      <c r="G4" s="251"/>
      <c r="H4" s="251"/>
      <c r="I4" s="251"/>
      <c r="J4" s="955" t="s">
        <v>24</v>
      </c>
      <c r="K4" s="955" t="s">
        <v>18</v>
      </c>
      <c r="L4" s="251"/>
      <c r="M4" s="251"/>
      <c r="N4" s="251"/>
      <c r="O4" s="251"/>
      <c r="P4" s="25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28" t="s">
        <v>15</v>
      </c>
      <c r="AE4" s="484"/>
      <c r="AF4" s="13"/>
      <c r="AG4" s="13"/>
      <c r="AH4" s="13"/>
      <c r="AI4" s="13"/>
      <c r="AJ4" s="13"/>
    </row>
    <row r="5" spans="1:36" s="275" customFormat="1" ht="12" customHeight="1" x14ac:dyDescent="0.25">
      <c r="A5" s="13"/>
      <c r="B5" s="36"/>
      <c r="C5" s="13"/>
      <c r="D5" s="13"/>
      <c r="E5" s="13"/>
      <c r="H5" s="15"/>
      <c r="I5" s="666"/>
      <c r="J5" s="668" t="s">
        <v>208</v>
      </c>
      <c r="K5" s="669" t="s">
        <v>18</v>
      </c>
      <c r="L5" s="670"/>
      <c r="M5" s="670"/>
      <c r="N5" s="670"/>
      <c r="O5" s="667"/>
      <c r="P5" s="276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E5" s="284"/>
      <c r="AF5" s="13"/>
      <c r="AG5" s="13"/>
      <c r="AH5" s="13"/>
      <c r="AI5" s="13"/>
      <c r="AJ5" s="13"/>
    </row>
    <row r="6" spans="1:36" ht="12" customHeight="1" x14ac:dyDescent="0.25">
      <c r="C6" s="13"/>
      <c r="D6" s="13"/>
      <c r="E6" s="13"/>
      <c r="F6" s="13"/>
      <c r="G6" s="36"/>
      <c r="H6" s="38"/>
      <c r="I6" s="666" t="s">
        <v>342</v>
      </c>
      <c r="J6" s="666"/>
      <c r="K6" s="666"/>
      <c r="L6" s="666"/>
      <c r="M6" s="666"/>
      <c r="N6" s="666"/>
      <c r="O6" s="666"/>
      <c r="P6" s="30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39"/>
      <c r="AE6" s="190"/>
      <c r="AF6" s="13"/>
      <c r="AG6" s="13"/>
      <c r="AH6" s="13"/>
      <c r="AI6" s="13"/>
      <c r="AJ6" s="13"/>
    </row>
    <row r="7" spans="1:36" ht="12" customHeight="1" x14ac:dyDescent="0.25">
      <c r="A7" s="24" t="s">
        <v>25</v>
      </c>
      <c r="B7" s="13"/>
      <c r="C7" s="13"/>
      <c r="D7" s="13"/>
      <c r="E7" s="13"/>
      <c r="F7" s="13"/>
      <c r="G7" s="36"/>
      <c r="H7" s="38"/>
      <c r="I7" s="671">
        <v>43983</v>
      </c>
      <c r="J7" s="734">
        <v>44348</v>
      </c>
      <c r="K7" s="734">
        <v>44713</v>
      </c>
      <c r="L7" s="734">
        <v>45078</v>
      </c>
      <c r="M7" s="734">
        <v>45078</v>
      </c>
      <c r="N7" s="734">
        <v>45444</v>
      </c>
      <c r="O7" s="666"/>
      <c r="P7" s="30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39"/>
      <c r="AE7" s="190"/>
      <c r="AF7" s="13"/>
      <c r="AG7" s="13"/>
      <c r="AH7" s="13"/>
      <c r="AI7" s="13"/>
      <c r="AJ7" s="13"/>
    </row>
    <row r="8" spans="1:36" ht="12" customHeight="1" x14ac:dyDescent="0.25">
      <c r="A8" s="13"/>
      <c r="B8" s="13"/>
      <c r="C8" s="13"/>
      <c r="D8" s="13"/>
      <c r="E8" s="13"/>
      <c r="F8" s="13"/>
      <c r="G8" s="36"/>
      <c r="H8" s="15"/>
      <c r="I8" s="734">
        <v>44347</v>
      </c>
      <c r="J8" s="734">
        <v>44712</v>
      </c>
      <c r="K8" s="734">
        <v>45077</v>
      </c>
      <c r="L8" s="734">
        <v>45443</v>
      </c>
      <c r="M8" s="734">
        <v>45443</v>
      </c>
      <c r="N8" s="734">
        <v>45808</v>
      </c>
      <c r="O8" s="666"/>
      <c r="P8" s="30"/>
      <c r="Q8" s="800" t="s">
        <v>27</v>
      </c>
      <c r="R8" s="801"/>
      <c r="S8" s="801"/>
      <c r="T8" s="801"/>
      <c r="U8" s="801"/>
      <c r="V8" s="801"/>
      <c r="W8" s="801"/>
      <c r="X8" s="801"/>
      <c r="Y8" s="801"/>
      <c r="Z8" s="801"/>
      <c r="AA8" s="801"/>
      <c r="AB8" s="801"/>
      <c r="AC8" s="13"/>
      <c r="AD8" s="39"/>
      <c r="AE8" s="190"/>
      <c r="AF8" s="13"/>
      <c r="AG8" s="13"/>
      <c r="AH8" s="13"/>
      <c r="AI8" s="13"/>
      <c r="AJ8" s="13"/>
    </row>
    <row r="9" spans="1:36" s="710" customFormat="1" ht="38.25" customHeight="1" x14ac:dyDescent="0.25">
      <c r="A9" s="704" t="s">
        <v>28</v>
      </c>
      <c r="B9" s="705"/>
      <c r="C9" s="705"/>
      <c r="D9" s="705"/>
      <c r="E9" s="706"/>
      <c r="F9" s="705"/>
      <c r="G9" s="705"/>
      <c r="H9" s="707"/>
      <c r="I9" s="708" t="s">
        <v>344</v>
      </c>
      <c r="J9" s="708" t="s">
        <v>345</v>
      </c>
      <c r="K9" s="708" t="s">
        <v>346</v>
      </c>
      <c r="L9" s="708" t="s">
        <v>347</v>
      </c>
      <c r="M9" s="708" t="s">
        <v>365</v>
      </c>
      <c r="N9" s="708" t="s">
        <v>348</v>
      </c>
      <c r="O9" s="708" t="s">
        <v>30</v>
      </c>
      <c r="P9" s="836"/>
      <c r="Q9" s="715" t="str">
        <f>I9</f>
        <v>Thru Initial Engineerng</v>
      </c>
      <c r="R9" s="716"/>
      <c r="S9" s="719" t="str">
        <f>J9</f>
        <v>Thru PDR</v>
      </c>
      <c r="T9" s="717"/>
      <c r="U9" s="719" t="str">
        <f>K9</f>
        <v>Thru CDR</v>
      </c>
      <c r="V9" s="716"/>
      <c r="W9" s="719" t="str">
        <f>L9</f>
        <v>Thru IIV&amp;V</v>
      </c>
      <c r="X9" s="716"/>
      <c r="Y9" s="719" t="str">
        <f>M9</f>
        <v>Thru FAT</v>
      </c>
      <c r="Z9" s="716"/>
      <c r="AA9" s="719" t="str">
        <f>N9</f>
        <v>Thru On Sky AT</v>
      </c>
      <c r="AB9" s="718"/>
      <c r="AC9" s="709"/>
      <c r="AD9" s="711"/>
      <c r="AE9" s="711" t="s">
        <v>265</v>
      </c>
      <c r="AF9" s="709"/>
      <c r="AG9" s="709"/>
      <c r="AH9" s="709"/>
      <c r="AI9" s="709"/>
      <c r="AJ9" s="709"/>
    </row>
    <row r="10" spans="1:36" x14ac:dyDescent="0.25">
      <c r="A10" s="45" t="s">
        <v>31</v>
      </c>
      <c r="B10" s="46" t="s">
        <v>32</v>
      </c>
      <c r="C10" s="642" t="s">
        <v>313</v>
      </c>
      <c r="D10" s="47" t="s">
        <v>34</v>
      </c>
      <c r="E10" s="41" t="s">
        <v>35</v>
      </c>
      <c r="F10" s="41" t="s">
        <v>37</v>
      </c>
      <c r="G10" s="41" t="s">
        <v>38</v>
      </c>
      <c r="H10" s="15"/>
      <c r="I10" s="720"/>
      <c r="J10" s="672"/>
      <c r="K10" s="672"/>
      <c r="L10" s="672"/>
      <c r="M10" s="672"/>
      <c r="N10" s="672"/>
      <c r="O10" s="672"/>
      <c r="P10" s="803"/>
      <c r="Q10" s="24" t="s">
        <v>39</v>
      </c>
      <c r="R10" s="48" t="s">
        <v>38</v>
      </c>
      <c r="S10" s="24" t="s">
        <v>39</v>
      </c>
      <c r="T10" s="48" t="s">
        <v>38</v>
      </c>
      <c r="U10" s="24" t="s">
        <v>39</v>
      </c>
      <c r="V10" s="48" t="s">
        <v>38</v>
      </c>
      <c r="W10" s="24" t="s">
        <v>39</v>
      </c>
      <c r="X10" s="48" t="s">
        <v>38</v>
      </c>
      <c r="Y10" s="664" t="s">
        <v>39</v>
      </c>
      <c r="Z10" s="665" t="s">
        <v>38</v>
      </c>
      <c r="AA10" s="24" t="s">
        <v>39</v>
      </c>
      <c r="AB10" s="48" t="s">
        <v>38</v>
      </c>
      <c r="AC10" s="13"/>
      <c r="AD10" s="39" t="s">
        <v>210</v>
      </c>
      <c r="AE10" s="485" t="s">
        <v>266</v>
      </c>
      <c r="AF10" s="13"/>
      <c r="AG10" s="13"/>
      <c r="AH10" s="13"/>
      <c r="AI10" s="13"/>
      <c r="AJ10" s="13"/>
    </row>
    <row r="11" spans="1:36" ht="12" customHeight="1" x14ac:dyDescent="0.25">
      <c r="A11" s="49" t="s">
        <v>40</v>
      </c>
      <c r="B11" s="50" t="s">
        <v>316</v>
      </c>
      <c r="C11" s="51" t="s">
        <v>360</v>
      </c>
      <c r="D11" s="52">
        <v>100000</v>
      </c>
      <c r="E11" s="82">
        <v>5</v>
      </c>
      <c r="F11" s="55" t="s">
        <v>51</v>
      </c>
      <c r="G11" s="59">
        <f t="shared" ref="G11:G30" si="0">IF(F11="Cal",E11/12,IF(F11="SM",E11/3,E11/9))</f>
        <v>0.41666666666666669</v>
      </c>
      <c r="H11" s="15"/>
      <c r="I11" s="673">
        <f>ROUND(IF(F11="Cal",IF(AND($K$2="Yes",(D11*$T$1)/12&gt;Data!$C$3),Data!$C$3*Q11,(D11*$T$1*Q11)/12),IF(AND($K$2="Yes",(D11*$T$1)/9&gt;Data!$C$3),Data!$C$3*Q11,(D11*$T$1*Q11)/9)),0)</f>
        <v>41667</v>
      </c>
      <c r="J11" s="673">
        <f>IF($K$1&gt;=2,ROUND(IF(F11="Cal",IF(AND($K$2="Yes",(D11*$T$2*$T$1)/12&gt;Data!$C$3),Data!$C$3*S11,(D11*$T$2*$T$1*S11)/12),IF(AND($K$2="Yes",(D11*($T$2*$T$1)/9)&gt;Data!$C$3),Data!$C$3*S11,(D11*$T$2*$T$1*S11)/9)),0),0)</f>
        <v>42917</v>
      </c>
      <c r="K11" s="673">
        <f>IF($K$1&gt;=3,ROUND(IF(F11="Cal",IF(AND($K$2="Yes",(D11*$T$2^2*$T$1)/12&gt;Data!$C$3),Data!$C$3*U11,(D11*$T$2^2*$T$1*U11)/12),IF(AND($K$2="Yes",(D11*($T$2^2*$T$1)/9)&gt;Data!$C$3),Data!$C$3*U11,(D11*$T$2^2*$T$1*U11)/9)),0),0)</f>
        <v>44204</v>
      </c>
      <c r="L11" s="673">
        <f>IF($K$1&gt;=4,ROUND(IF(F11="Cal",IF(AND($K$2="Yes",(D11*$T$2^3*$T$1)/12&gt;Data!$C$3),Data!$C$3*W11,(D11*$T$2^3*$T$1*W11)/12),IF(AND($K$2="Yes",(D11*($T$2^3*$T$1)/9)&gt;Data!$C$3),Data!$C$3*W11,(D11*$T$2^3*$T$1*W11)/9)),0),0)</f>
        <v>45530</v>
      </c>
      <c r="M11" s="673">
        <f>IF($K$1&gt;=5,ROUND(IF(F11="Cal",IF(AND($K$2="Yes",(D11*$T$2^4*$T$1)/12&gt;Data!$C$3),Data!$C$3*Y11,(D11*$T$2^4*$T$1*Y11)/12),IF(AND($K$2="Yes",(D11*($T$2^4*$T$1)/9)&gt;Data!$C$3),Data!$C$3*Y11,(D11*$T$2^4*$T$1*Y11)/9)),0),0)</f>
        <v>46896</v>
      </c>
      <c r="N11" s="673">
        <f>IF($K$1&gt;=5,ROUND(IF(F11="Cal",IF(AND($K$2="Yes",(D11*$T$2^5*$T$1)/12&gt;Data!$C$3),Data!$C$3*AA11,(D11*$T$2^5*$T$1*AA11)/12),IF(AND($K$2="Yes",(D11*($T$2^5*$T$1)/9)&gt;Data!$C$3),Data!$C$3*AA11,(D11*$T$2^5*$T$1*AA11)/9)),0),0)</f>
        <v>48303</v>
      </c>
      <c r="O11" s="673">
        <f t="shared" ref="O11:O30" si="1">ROUND((SUM(I11:N11)),0)</f>
        <v>269517</v>
      </c>
      <c r="P11" s="30"/>
      <c r="Q11" s="74">
        <f t="shared" ref="Q11:Q13" si="2">E11</f>
        <v>5</v>
      </c>
      <c r="R11" s="59">
        <f t="shared" ref="R11:R30" si="3">IF(F11="Cal",Q11/12,IF(F11="SM",Q11/3,Q11/9))</f>
        <v>0.41666666666666669</v>
      </c>
      <c r="S11" s="74">
        <f t="shared" ref="S11:S13" si="4">E11</f>
        <v>5</v>
      </c>
      <c r="T11" s="59">
        <f t="shared" ref="T11:T30" si="5">IF(F11="Cal",S11/12,IF(F11="SM",S11/3,S11/9))</f>
        <v>0.41666666666666669</v>
      </c>
      <c r="U11" s="74">
        <f t="shared" ref="U11:U13" si="6">E11</f>
        <v>5</v>
      </c>
      <c r="V11" s="59">
        <f>IF(F11="Cal",U11/12,IF(F11="SM",U11/3,U11/9))</f>
        <v>0.41666666666666669</v>
      </c>
      <c r="W11" s="74">
        <f t="shared" ref="W11:W13" si="7">E11</f>
        <v>5</v>
      </c>
      <c r="X11" s="59">
        <f>IF(F11="Cal",W11/12,IF(F11="SM",W11/3,W11/9))</f>
        <v>0.41666666666666669</v>
      </c>
      <c r="Y11" s="74">
        <f t="shared" ref="Y11:Y13" si="8">E11</f>
        <v>5</v>
      </c>
      <c r="Z11" s="59">
        <f>IF(F11="Cal",Y11/12,IF(F11="SM",Y11/3,Y11/9))</f>
        <v>0.41666666666666669</v>
      </c>
      <c r="AA11" s="74">
        <f t="shared" ref="AA11:AA13" si="9">E11</f>
        <v>5</v>
      </c>
      <c r="AB11" s="59">
        <f t="shared" ref="AB11:AB36" si="10">IF(F11="Cal",AA11/12,IF(F11="SM",AA11/3,AA11/9))</f>
        <v>0.41666666666666669</v>
      </c>
      <c r="AC11" s="13"/>
      <c r="AD11" s="80" t="s">
        <v>18</v>
      </c>
      <c r="AE11" s="578">
        <v>0</v>
      </c>
      <c r="AF11" s="279"/>
      <c r="AG11" s="13" t="str">
        <f>IF(AD11="Yes","&lt;&lt;-- Select Division","")</f>
        <v/>
      </c>
    </row>
    <row r="12" spans="1:36" ht="12" customHeight="1" x14ac:dyDescent="0.25">
      <c r="A12" s="49" t="s">
        <v>312</v>
      </c>
      <c r="B12" s="50" t="s">
        <v>317</v>
      </c>
      <c r="C12" s="51" t="s">
        <v>361</v>
      </c>
      <c r="D12" s="52">
        <v>100000</v>
      </c>
      <c r="E12" s="82">
        <v>5</v>
      </c>
      <c r="F12" s="55" t="s">
        <v>51</v>
      </c>
      <c r="G12" s="59">
        <f t="shared" si="0"/>
        <v>0.41666666666666669</v>
      </c>
      <c r="H12" s="15"/>
      <c r="I12" s="673">
        <f>ROUND(IF(F12="Cal",IF(AND($K$2="Yes",(D12*$T$1)/12&gt;Data!$C$3),Data!$C$3*Q12,(D12*$T$1*Q12)/12),IF(AND($K$2="Yes",(D12*$T$1)/9&gt;Data!$C$3),Data!$C$3*Q12,(D12*$T$1*Q12)/9)),0)</f>
        <v>41667</v>
      </c>
      <c r="J12" s="673">
        <f>IF($K$1&gt;=2,ROUND(IF(F12="Cal",IF(AND($K$2="Yes",(D12*$T$2*$T$1)/12&gt;Data!$C$3),Data!$C$3*S12,(D12*$T$2*$T$1*S12)/12),IF(AND($K$2="Yes",(D12*($T$2*$T$1)/9)&gt;Data!$C$3),Data!$C$3*S12,(D12*$T$2*$T$1*S12)/9)),0),0)</f>
        <v>42917</v>
      </c>
      <c r="K12" s="673">
        <f>IF($K$1&gt;=3,ROUND(IF(F12="Cal",IF(AND($K$2="Yes",(D12*$T$2^2*$T$1)/12&gt;Data!$C$3),Data!$C$3*U12,(D12*$T$2^2*$T$1*U12)/12),IF(AND($K$2="Yes",(D12*($T$2^2*$T$1)/9)&gt;Data!$C$3),Data!$C$3*U12,(D12*$T$2^2*$T$1*U12)/9)),0),0)</f>
        <v>44204</v>
      </c>
      <c r="L12" s="673">
        <f>IF($K$1&gt;=4,ROUND(IF(F12="Cal",IF(AND($K$2="Yes",(D12*$T$2^3*$T$1)/12&gt;Data!$C$3),Data!$C$3*W12,(D12*$T$2^3*$T$1*W12)/12),IF(AND($K$2="Yes",(D12*($T$2^3*$T$1)/9)&gt;Data!$C$3),Data!$C$3*W12,(D12*$T$2^3*$T$1*W12)/9)),0),0)</f>
        <v>45530</v>
      </c>
      <c r="M12" s="673">
        <f>IF($K$1&gt;=5,ROUND(IF(F12="Cal",IF(AND($K$2="Yes",(D12*$T$2^4*$T$1)/12&gt;Data!$C$3),Data!$C$3*Y12,(D12*$T$2^4*$T$1*Y12)/12),IF(AND($K$2="Yes",(D12*($T$2^4*$T$1)/9)&gt;Data!$C$3),Data!$C$3*Y12,(D12*$T$2^4*$T$1*Y12)/9)),0),0)</f>
        <v>46896</v>
      </c>
      <c r="N12" s="673">
        <f>IF($K$1&gt;=5,ROUND(IF(F12="Cal",IF(AND($K$2="Yes",(D12*$T$2^5*$T$1)/12&gt;Data!$C$3),Data!$C$3*AA12,(D12*$T$2^5*$T$1*AA12)/12),IF(AND($K$2="Yes",(D12*($T$2^5*$T$1)/9)&gt;Data!$C$3),Data!$C$3*AA12,(D12*$T$2^5*$T$1*AA12)/9)),0),0)</f>
        <v>48303</v>
      </c>
      <c r="O12" s="673">
        <f t="shared" si="1"/>
        <v>269517</v>
      </c>
      <c r="P12" s="30"/>
      <c r="Q12" s="74">
        <f t="shared" si="2"/>
        <v>5</v>
      </c>
      <c r="R12" s="59">
        <f t="shared" si="3"/>
        <v>0.41666666666666669</v>
      </c>
      <c r="S12" s="74">
        <f t="shared" si="4"/>
        <v>5</v>
      </c>
      <c r="T12" s="59">
        <f t="shared" si="5"/>
        <v>0.41666666666666669</v>
      </c>
      <c r="U12" s="74">
        <f t="shared" si="6"/>
        <v>5</v>
      </c>
      <c r="V12" s="59">
        <f t="shared" ref="V12:V30" si="11">IF(F12="Cal",U12/12,IF(F12="SM",U12/3,U12/9))</f>
        <v>0.41666666666666669</v>
      </c>
      <c r="W12" s="74">
        <f t="shared" si="7"/>
        <v>5</v>
      </c>
      <c r="X12" s="59">
        <f t="shared" ref="X12:X30" si="12">IF(F12="Cal",W12/12,IF(F12="SM",W12/3,W12/9))</f>
        <v>0.41666666666666669</v>
      </c>
      <c r="Y12" s="74">
        <f t="shared" si="8"/>
        <v>5</v>
      </c>
      <c r="Z12" s="59">
        <f t="shared" ref="Z12:Z23" si="13">IF(F12="Cal",Y12/12,IF(F12="SM",Y12/3,Y12/9))</f>
        <v>0.41666666666666669</v>
      </c>
      <c r="AA12" s="74">
        <f t="shared" si="9"/>
        <v>5</v>
      </c>
      <c r="AB12" s="59">
        <f t="shared" si="10"/>
        <v>0.41666666666666669</v>
      </c>
      <c r="AC12" s="13"/>
      <c r="AD12" s="87" t="s">
        <v>18</v>
      </c>
      <c r="AE12" s="578">
        <v>0</v>
      </c>
      <c r="AF12" s="279"/>
      <c r="AG12" s="13" t="str">
        <f t="shared" ref="AG12:AG30" si="14">IF(AD12="Yes","&lt;&lt;-- Select Division","")</f>
        <v/>
      </c>
    </row>
    <row r="13" spans="1:36" ht="12" customHeight="1" x14ac:dyDescent="0.25">
      <c r="A13" s="49" t="s">
        <v>314</v>
      </c>
      <c r="B13" s="50" t="s">
        <v>307</v>
      </c>
      <c r="C13" s="51" t="s">
        <v>360</v>
      </c>
      <c r="D13" s="52">
        <v>100000</v>
      </c>
      <c r="E13" s="82">
        <v>5</v>
      </c>
      <c r="F13" s="55" t="s">
        <v>51</v>
      </c>
      <c r="G13" s="59">
        <f t="shared" si="0"/>
        <v>0.41666666666666669</v>
      </c>
      <c r="H13" s="15"/>
      <c r="I13" s="673">
        <f>ROUND(IF(F13="Cal",IF(AND($K$2="Yes",(D13*$T$1)/12&gt;Data!$C$3),Data!$C$3*Q13,(D13*$T$1*Q13)/12),IF(AND($K$2="Yes",(D13*$T$1)/9&gt;Data!$C$3),Data!$C$3*Q13,(D13*$T$1*Q13)/9)),0)</f>
        <v>41667</v>
      </c>
      <c r="J13" s="673">
        <f>IF($K$1&gt;=2,ROUND(IF(F13="Cal",IF(AND($K$2="Yes",(D13*$T$2*$T$1)/12&gt;Data!$C$3),Data!$C$3*S13,(D13*$T$2*$T$1*S13)/12),IF(AND($K$2="Yes",(D13*($T$2*$T$1)/9)&gt;Data!$C$3),Data!$C$3*S13,(D13*$T$2*$T$1*S13)/9)),0),0)</f>
        <v>42917</v>
      </c>
      <c r="K13" s="673">
        <f>IF($K$1&gt;=3,ROUND(IF(F13="Cal",IF(AND($K$2="Yes",(D13*$T$2^2*$T$1)/12&gt;Data!$C$3),Data!$C$3*U13,(D13*$T$2^2*$T$1*U13)/12),IF(AND($K$2="Yes",(D13*($T$2^2*$T$1)/9)&gt;Data!$C$3),Data!$C$3*U13,(D13*$T$2^2*$T$1*U13)/9)),0),0)</f>
        <v>44204</v>
      </c>
      <c r="L13" s="673">
        <f>IF($K$1&gt;=4,ROUND(IF(F13="Cal",IF(AND($K$2="Yes",(D13*$T$2^3*$T$1)/12&gt;Data!$C$3),Data!$C$3*W13,(D13*$T$2^3*$T$1*W13)/12),IF(AND($K$2="Yes",(D13*($T$2^3*$T$1)/9)&gt;Data!$C$3),Data!$C$3*W13,(D13*$T$2^3*$T$1*W13)/9)),0),0)</f>
        <v>45530</v>
      </c>
      <c r="M13" s="673">
        <f>IF($K$1&gt;=5,ROUND(IF(F13="Cal",IF(AND($K$2="Yes",(D13*$T$2^4*$T$1)/12&gt;Data!$C$3),Data!$C$3*Y13,(D13*$T$2^4*$T$1*Y13)/12),IF(AND($K$2="Yes",(D13*($T$2^4*$T$1)/9)&gt;Data!$C$3),Data!$C$3*Y13,(D13*$T$2^4*$T$1*Y13)/9)),0),0)</f>
        <v>46896</v>
      </c>
      <c r="N13" s="673">
        <f>IF($K$1&gt;=5,ROUND(IF(F13="Cal",IF(AND($K$2="Yes",(D13*$T$2^5*$T$1)/12&gt;Data!$C$3),Data!$C$3*AA13,(D13*$T$2^5*$T$1*AA13)/12),IF(AND($K$2="Yes",(D13*($T$2^5*$T$1)/9)&gt;Data!$C$3),Data!$C$3*AA13,(D13*$T$2^5*$T$1*AA13)/9)),0),0)</f>
        <v>48303</v>
      </c>
      <c r="O13" s="673">
        <f t="shared" si="1"/>
        <v>269517</v>
      </c>
      <c r="P13" s="30"/>
      <c r="Q13" s="74">
        <f t="shared" si="2"/>
        <v>5</v>
      </c>
      <c r="R13" s="59">
        <f t="shared" si="3"/>
        <v>0.41666666666666669</v>
      </c>
      <c r="S13" s="74">
        <f t="shared" si="4"/>
        <v>5</v>
      </c>
      <c r="T13" s="59">
        <f t="shared" si="5"/>
        <v>0.41666666666666669</v>
      </c>
      <c r="U13" s="74">
        <f t="shared" si="6"/>
        <v>5</v>
      </c>
      <c r="V13" s="59">
        <f t="shared" si="11"/>
        <v>0.41666666666666669</v>
      </c>
      <c r="W13" s="74">
        <f t="shared" si="7"/>
        <v>5</v>
      </c>
      <c r="X13" s="59">
        <f t="shared" si="12"/>
        <v>0.41666666666666669</v>
      </c>
      <c r="Y13" s="74">
        <f t="shared" si="8"/>
        <v>5</v>
      </c>
      <c r="Z13" s="59">
        <f t="shared" si="13"/>
        <v>0.41666666666666669</v>
      </c>
      <c r="AA13" s="74">
        <f t="shared" si="9"/>
        <v>5</v>
      </c>
      <c r="AB13" s="59">
        <f t="shared" si="10"/>
        <v>0.41666666666666669</v>
      </c>
      <c r="AC13" s="13"/>
      <c r="AD13" s="87" t="s">
        <v>18</v>
      </c>
      <c r="AE13" s="578">
        <v>0</v>
      </c>
      <c r="AF13" s="279"/>
      <c r="AG13" s="13" t="str">
        <f t="shared" si="14"/>
        <v/>
      </c>
    </row>
    <row r="14" spans="1:36" ht="12" customHeight="1" x14ac:dyDescent="0.25">
      <c r="A14" s="49" t="s">
        <v>315</v>
      </c>
      <c r="B14" s="50"/>
      <c r="C14" s="51"/>
      <c r="D14" s="52"/>
      <c r="E14" s="82"/>
      <c r="F14" s="55" t="s">
        <v>51</v>
      </c>
      <c r="G14" s="59">
        <f t="shared" si="0"/>
        <v>0</v>
      </c>
      <c r="H14" s="15"/>
      <c r="I14" s="673">
        <f>ROUND(IF(F14="Cal",IF(AND($K$2="Yes",(D14*$T$1)/12&gt;Data!$C$3),Data!$C$3*Q14,(D14*$T$1*Q14)/12),IF(AND($K$2="Yes",(D14*$T$1)/9&gt;Data!$C$3),Data!$C$3*Q14,(D14*$T$1*Q14)/9)),0)</f>
        <v>0</v>
      </c>
      <c r="J14" s="673">
        <f>IF($K$1&gt;=2,ROUND(IF(F14="Cal",IF(AND($K$2="Yes",(D14*$T$2*$T$1)/12&gt;Data!$C$3),Data!$C$3*S14,(D14*$T$2*$T$1*S14)/12),IF(AND($K$2="Yes",(D14*($T$2*$T$1)/9)&gt;Data!$C$3),Data!$C$3*S14,(D14*$T$2*$T$1*S14)/9)),0),0)</f>
        <v>0</v>
      </c>
      <c r="K14" s="673">
        <f>IF($K$1&gt;=3,ROUND(IF(F14="Cal",IF(AND($K$2="Yes",(D14*$T$2^2*$T$1)/12&gt;Data!$C$3),Data!$C$3*U14,(D14*$T$2^2*$T$1*U14)/12),IF(AND($K$2="Yes",(D14*($T$2^2*$T$1)/9)&gt;Data!$C$3),Data!$C$3*U14,(D14*$T$2^2*$T$1*U14)/9)),0),0)</f>
        <v>0</v>
      </c>
      <c r="L14" s="673">
        <f>IF($K$1&gt;=4,ROUND(IF(F14="Cal",IF(AND($K$2="Yes",(D14*$T$2^3*$T$1)/12&gt;Data!$C$3),Data!$C$3*W14,(D14*$T$2^3*$T$1*W14)/12),IF(AND($K$2="Yes",(D14*($T$2^3*$T$1)/9)&gt;Data!$C$3),Data!$C$3*W14,(D14*$T$2^3*$T$1*W14)/9)),0),0)</f>
        <v>0</v>
      </c>
      <c r="M14" s="673">
        <f>IF($K$1&gt;=5,ROUND(IF(F14="Cal",IF(AND($K$2="Yes",(D14*$T$2^4*$T$1)/12&gt;Data!$C$3),Data!$C$3*Y14,(D14*$T$2^4*$T$1*Y14)/12),IF(AND($K$2="Yes",(D14*($T$2^4*$T$1)/9)&gt;Data!$C$3),Data!$C$3*Y14,(D14*$T$2^4*$T$1*Y14)/9)),0),0)</f>
        <v>0</v>
      </c>
      <c r="N14" s="673">
        <f>IF($K$1&gt;=5,ROUND(IF(F14="Cal",IF(AND($K$2="Yes",(D14*$T$2^5*$T$1)/12&gt;Data!$C$3),Data!$C$3*AA14,(D14*$T$2^5*$T$1*AA14)/12),IF(AND($K$2="Yes",(D14*($T$2^5*$T$1)/9)&gt;Data!$C$3),Data!$C$3*AA14,(D14*$T$2^5*$T$1*AA14)/9)),0),0)</f>
        <v>0</v>
      </c>
      <c r="O14" s="673">
        <f t="shared" si="1"/>
        <v>0</v>
      </c>
      <c r="P14" s="30"/>
      <c r="Q14" s="74">
        <f t="shared" ref="Q14:Q30" si="15">E14</f>
        <v>0</v>
      </c>
      <c r="R14" s="59">
        <f t="shared" si="3"/>
        <v>0</v>
      </c>
      <c r="S14" s="74">
        <f t="shared" ref="S14:S36" si="16">E14</f>
        <v>0</v>
      </c>
      <c r="T14" s="59">
        <f t="shared" si="5"/>
        <v>0</v>
      </c>
      <c r="U14" s="74">
        <f t="shared" ref="U14:U36" si="17">E14</f>
        <v>0</v>
      </c>
      <c r="V14" s="59">
        <f t="shared" si="11"/>
        <v>0</v>
      </c>
      <c r="W14" s="74">
        <f t="shared" ref="W14:W36" si="18">E14</f>
        <v>0</v>
      </c>
      <c r="X14" s="59">
        <f t="shared" si="12"/>
        <v>0</v>
      </c>
      <c r="Y14" s="74">
        <f t="shared" ref="Y14:Y36" si="19">E14</f>
        <v>0</v>
      </c>
      <c r="Z14" s="59">
        <f t="shared" si="13"/>
        <v>0</v>
      </c>
      <c r="AA14" s="74">
        <f t="shared" ref="AA14:AA36" si="20">E14</f>
        <v>0</v>
      </c>
      <c r="AB14" s="59">
        <f t="shared" si="10"/>
        <v>0</v>
      </c>
      <c r="AC14" s="13"/>
      <c r="AD14" s="87" t="s">
        <v>18</v>
      </c>
      <c r="AE14" s="578">
        <v>0</v>
      </c>
      <c r="AF14" s="279"/>
      <c r="AG14" s="13" t="str">
        <f t="shared" si="14"/>
        <v/>
      </c>
    </row>
    <row r="15" spans="1:36" ht="12" customHeight="1" x14ac:dyDescent="0.25">
      <c r="A15" s="49" t="s">
        <v>351</v>
      </c>
      <c r="B15" s="50"/>
      <c r="C15" s="51"/>
      <c r="D15" s="52"/>
      <c r="E15" s="82"/>
      <c r="F15" s="55" t="s">
        <v>51</v>
      </c>
      <c r="G15" s="59">
        <f t="shared" si="0"/>
        <v>0</v>
      </c>
      <c r="H15" s="15"/>
      <c r="I15" s="673">
        <f>ROUND(IF(F15="Cal",IF(AND($K$2="Yes",(D15*$T$1)/12&gt;Data!$C$3),Data!$C$3*Q15,(D15*$T$1*Q15)/12),IF(AND($K$2="Yes",(D15*$T$1)/9&gt;Data!$C$3),Data!$C$3*Q15,(D15*$T$1*Q15)/9)),0)</f>
        <v>0</v>
      </c>
      <c r="J15" s="673">
        <f>IF($K$1&gt;=2,ROUND(IF(F15="Cal",IF(AND($K$2="Yes",(D15*$T$2*$T$1)/12&gt;Data!$C$3),Data!$C$3*S15,(D15*$T$2*$T$1*S15)/12),IF(AND($K$2="Yes",(D15*($T$2*$T$1)/9)&gt;Data!$C$3),Data!$C$3*S15,(D15*$T$2*$T$1*S15)/9)),0),0)</f>
        <v>0</v>
      </c>
      <c r="K15" s="673">
        <f>IF($K$1&gt;=3,ROUND(IF(F15="Cal",IF(AND($K$2="Yes",(D15*$T$2^2*$T$1)/12&gt;Data!$C$3),Data!$C$3*U15,(D15*$T$2^2*$T$1*U15)/12),IF(AND($K$2="Yes",(D15*($T$2^2*$T$1)/9)&gt;Data!$C$3),Data!$C$3*U15,(D15*$T$2^2*$T$1*U15)/9)),0),0)</f>
        <v>0</v>
      </c>
      <c r="L15" s="673">
        <f>IF($K$1&gt;=4,ROUND(IF(F15="Cal",IF(AND($K$2="Yes",(D15*$T$2^3*$T$1)/12&gt;Data!$C$3),Data!$C$3*W15,(D15*$T$2^3*$T$1*W15)/12),IF(AND($K$2="Yes",(D15*($T$2^3*$T$1)/9)&gt;Data!$C$3),Data!$C$3*W15,(D15*$T$2^3*$T$1*W15)/9)),0),0)</f>
        <v>0</v>
      </c>
      <c r="M15" s="673">
        <f>IF($K$1&gt;=5,ROUND(IF(F15="Cal",IF(AND($K$2="Yes",(D15*$T$2^4*$T$1)/12&gt;Data!$C$3),Data!$C$3*Y15,(D15*$T$2^4*$T$1*Y15)/12),IF(AND($K$2="Yes",(D15*($T$2^4*$T$1)/9)&gt;Data!$C$3),Data!$C$3*Y15,(D15*$T$2^4*$T$1*Y15)/9)),0),0)</f>
        <v>0</v>
      </c>
      <c r="N15" s="673">
        <f>IF($K$1&gt;=5,ROUND(IF(F15="Cal",IF(AND($K$2="Yes",(D15*$T$2^5*$T$1)/12&gt;Data!$C$3),Data!$C$3*AA15,(D15*$T$2^5*$T$1*AA15)/12),IF(AND($K$2="Yes",(D15*($T$2^5*$T$1)/9)&gt;Data!$C$3),Data!$C$3*AA15,(D15*$T$2^5*$T$1*AA15)/9)),0),0)</f>
        <v>0</v>
      </c>
      <c r="O15" s="673">
        <f t="shared" si="1"/>
        <v>0</v>
      </c>
      <c r="P15" s="30"/>
      <c r="Q15" s="74">
        <f t="shared" si="15"/>
        <v>0</v>
      </c>
      <c r="R15" s="59">
        <f t="shared" si="3"/>
        <v>0</v>
      </c>
      <c r="S15" s="74">
        <f t="shared" si="16"/>
        <v>0</v>
      </c>
      <c r="T15" s="59">
        <f t="shared" si="5"/>
        <v>0</v>
      </c>
      <c r="U15" s="74">
        <f t="shared" si="17"/>
        <v>0</v>
      </c>
      <c r="V15" s="59">
        <f t="shared" si="11"/>
        <v>0</v>
      </c>
      <c r="W15" s="74">
        <f t="shared" si="18"/>
        <v>0</v>
      </c>
      <c r="X15" s="59">
        <f t="shared" si="12"/>
        <v>0</v>
      </c>
      <c r="Y15" s="74">
        <f t="shared" si="19"/>
        <v>0</v>
      </c>
      <c r="Z15" s="59">
        <f t="shared" si="13"/>
        <v>0</v>
      </c>
      <c r="AA15" s="74">
        <f t="shared" si="20"/>
        <v>0</v>
      </c>
      <c r="AB15" s="59">
        <f t="shared" si="10"/>
        <v>0</v>
      </c>
      <c r="AC15" s="13"/>
      <c r="AD15" s="87" t="s">
        <v>18</v>
      </c>
      <c r="AE15" s="578">
        <v>0</v>
      </c>
      <c r="AF15" s="279"/>
      <c r="AG15" s="13" t="str">
        <f t="shared" si="14"/>
        <v/>
      </c>
    </row>
    <row r="16" spans="1:36" ht="12" customHeight="1" x14ac:dyDescent="0.25">
      <c r="A16" s="49" t="s">
        <v>352</v>
      </c>
      <c r="B16" s="50"/>
      <c r="C16" s="51"/>
      <c r="D16" s="52"/>
      <c r="E16" s="105"/>
      <c r="F16" s="55" t="s">
        <v>51</v>
      </c>
      <c r="G16" s="59">
        <f t="shared" si="0"/>
        <v>0</v>
      </c>
      <c r="H16" s="15"/>
      <c r="I16" s="673">
        <f>ROUND(IF(F16="Cal",IF(AND($K$2="Yes",(D16*$T$1)/12&gt;Data!$C$3),Data!$C$3*Q16,(D16*$T$1*Q16)/12),IF(AND($K$2="Yes",(D16*$T$1)/9&gt;Data!$C$3),Data!$C$3*Q16,(D16*$T$1*Q16)/9)),0)</f>
        <v>0</v>
      </c>
      <c r="J16" s="673">
        <f>IF($K$1&gt;=2,ROUND(IF(F16="Cal",IF(AND($K$2="Yes",(D16*$T$2*$T$1)/12&gt;Data!$C$3),Data!$C$3*S16,(D16*$T$2*$T$1*S16)/12),IF(AND($K$2="Yes",(D16*($T$2*$T$1)/9)&gt;Data!$C$3),Data!$C$3*S16,(D16*$T$2*$T$1*S16)/9)),0),0)</f>
        <v>0</v>
      </c>
      <c r="K16" s="673">
        <f>IF($K$1&gt;=3,ROUND(IF(F16="Cal",IF(AND($K$2="Yes",(D16*$T$2^2*$T$1)/12&gt;Data!$C$3),Data!$C$3*U16,(D16*$T$2^2*$T$1*U16)/12),IF(AND($K$2="Yes",(D16*($T$2^2*$T$1)/9)&gt;Data!$C$3),Data!$C$3*U16,(D16*$T$2^2*$T$1*U16)/9)),0),0)</f>
        <v>0</v>
      </c>
      <c r="L16" s="673">
        <f>IF($K$1&gt;=4,ROUND(IF(F16="Cal",IF(AND($K$2="Yes",(D16*$T$2^3*$T$1)/12&gt;Data!$C$3),Data!$C$3*W16,(D16*$T$2^3*$T$1*W16)/12),IF(AND($K$2="Yes",(D16*($T$2^3*$T$1)/9)&gt;Data!$C$3),Data!$C$3*W16,(D16*$T$2^3*$T$1*W16)/9)),0),0)</f>
        <v>0</v>
      </c>
      <c r="M16" s="673">
        <f>IF($K$1&gt;=5,ROUND(IF(F16="Cal",IF(AND($K$2="Yes",(D16*$T$2^4*$T$1)/12&gt;Data!$C$3),Data!$C$3*Y16,(D16*$T$2^4*$T$1*Y16)/12),IF(AND($K$2="Yes",(D16*($T$2^4*$T$1)/9)&gt;Data!$C$3),Data!$C$3*Y16,(D16*$T$2^4*$T$1*Y16)/9)),0),0)</f>
        <v>0</v>
      </c>
      <c r="N16" s="673">
        <f>IF($K$1&gt;=5,ROUND(IF(F16="Cal",IF(AND($K$2="Yes",(D16*$T$2^5*$T$1)/12&gt;Data!$C$3),Data!$C$3*AA16,(D16*$T$2^5*$T$1*AA16)/12),IF(AND($K$2="Yes",(D16*($T$2^5*$T$1)/9)&gt;Data!$C$3),Data!$C$3*AA16,(D16*$T$2^5*$T$1*AA16)/9)),0),0)</f>
        <v>0</v>
      </c>
      <c r="O16" s="673">
        <f t="shared" si="1"/>
        <v>0</v>
      </c>
      <c r="P16" s="30"/>
      <c r="Q16" s="74">
        <f t="shared" si="15"/>
        <v>0</v>
      </c>
      <c r="R16" s="59">
        <f t="shared" si="3"/>
        <v>0</v>
      </c>
      <c r="S16" s="74">
        <f t="shared" si="16"/>
        <v>0</v>
      </c>
      <c r="T16" s="59">
        <f t="shared" si="5"/>
        <v>0</v>
      </c>
      <c r="U16" s="74">
        <f t="shared" si="17"/>
        <v>0</v>
      </c>
      <c r="V16" s="59">
        <f t="shared" si="11"/>
        <v>0</v>
      </c>
      <c r="W16" s="74">
        <f t="shared" si="18"/>
        <v>0</v>
      </c>
      <c r="X16" s="59">
        <f t="shared" si="12"/>
        <v>0</v>
      </c>
      <c r="Y16" s="74">
        <f t="shared" si="19"/>
        <v>0</v>
      </c>
      <c r="Z16" s="59">
        <f t="shared" si="13"/>
        <v>0</v>
      </c>
      <c r="AA16" s="74">
        <f t="shared" si="20"/>
        <v>0</v>
      </c>
      <c r="AB16" s="59">
        <f t="shared" si="10"/>
        <v>0</v>
      </c>
      <c r="AC16" s="13"/>
      <c r="AD16" s="87" t="s">
        <v>18</v>
      </c>
      <c r="AE16" s="578">
        <v>0</v>
      </c>
      <c r="AF16" s="279"/>
      <c r="AG16" s="13" t="str">
        <f t="shared" si="14"/>
        <v/>
      </c>
    </row>
    <row r="17" spans="1:33" ht="12" customHeight="1" x14ac:dyDescent="0.25">
      <c r="A17" s="49" t="s">
        <v>353</v>
      </c>
      <c r="B17" s="50"/>
      <c r="C17" s="51"/>
      <c r="D17" s="104"/>
      <c r="E17" s="105">
        <v>0</v>
      </c>
      <c r="F17" s="55" t="s">
        <v>51</v>
      </c>
      <c r="G17" s="59">
        <f t="shared" si="0"/>
        <v>0</v>
      </c>
      <c r="H17" s="15"/>
      <c r="I17" s="673">
        <f>ROUND(IF(F17="Cal",IF(AND($K$2="Yes",(D17*$T$1)/12&gt;Data!$C$3),Data!$C$3*Q17,(D17*$T$1*Q17)/12),IF(AND($K$2="Yes",(D17*$T$1)/9&gt;Data!$C$3),Data!$C$3*Q17,(D17*$T$1*Q17)/9)),0)</f>
        <v>0</v>
      </c>
      <c r="J17" s="673">
        <f>IF($K$1&gt;=2,ROUND(IF(F17="Cal",IF(AND($K$2="Yes",(D17*$T$2*$T$1)/12&gt;Data!$C$3),Data!$C$3*S17,(D17*$T$2*$T$1*S17)/12),IF(AND($K$2="Yes",(D17*($T$2*$T$1)/9)&gt;Data!$C$3),Data!$C$3*S17,(D17*$T$2*$T$1*S17)/9)),0),0)</f>
        <v>0</v>
      </c>
      <c r="K17" s="673">
        <f>IF($K$1&gt;=3,ROUND(IF(F17="Cal",IF(AND($K$2="Yes",(D17*$T$2^2*$T$1)/12&gt;Data!$C$3),Data!$C$3*U17,(D17*$T$2^2*$T$1*U17)/12),IF(AND($K$2="Yes",(D17*($T$2^2*$T$1)/9)&gt;Data!$C$3),Data!$C$3*U17,(D17*$T$2^2*$T$1*U17)/9)),0),0)</f>
        <v>0</v>
      </c>
      <c r="L17" s="673">
        <f>IF($K$1&gt;=4,ROUND(IF(F17="Cal",IF(AND($K$2="Yes",(D17*$T$2^3*$T$1)/12&gt;Data!$C$3),Data!$C$3*W17,(D17*$T$2^3*$T$1*W17)/12),IF(AND($K$2="Yes",(D17*($T$2^3*$T$1)/9)&gt;Data!$C$3),Data!$C$3*W17,(D17*$T$2^3*$T$1*W17)/9)),0),0)</f>
        <v>0</v>
      </c>
      <c r="M17" s="673">
        <f>IF($K$1&gt;=5,ROUND(IF(F17="Cal",IF(AND($K$2="Yes",(D17*$T$2^4*$T$1)/12&gt;Data!$C$3),Data!$C$3*Y17,(D17*$T$2^4*$T$1*Y17)/12),IF(AND($K$2="Yes",(D17*($T$2^4*$T$1)/9)&gt;Data!$C$3),Data!$C$3*Y17,(D17*$T$2^4*$T$1*Y17)/9)),0),0)</f>
        <v>0</v>
      </c>
      <c r="N17" s="673">
        <f>IF($K$1&gt;=5,ROUND(IF(F17="Cal",IF(AND($K$2="Yes",(D17*$T$2^5*$T$1)/12&gt;Data!$C$3),Data!$C$3*AA17,(D17*$T$2^5*$T$1*AA17)/12),IF(AND($K$2="Yes",(D17*($T$2^5*$T$1)/9)&gt;Data!$C$3),Data!$C$3*AA17,(D17*$T$2^5*$T$1*AA17)/9)),0),0)</f>
        <v>0</v>
      </c>
      <c r="O17" s="673">
        <f t="shared" si="1"/>
        <v>0</v>
      </c>
      <c r="P17" s="30"/>
      <c r="Q17" s="74">
        <f t="shared" si="15"/>
        <v>0</v>
      </c>
      <c r="R17" s="59">
        <f t="shared" si="3"/>
        <v>0</v>
      </c>
      <c r="S17" s="74">
        <f t="shared" si="16"/>
        <v>0</v>
      </c>
      <c r="T17" s="59">
        <f t="shared" si="5"/>
        <v>0</v>
      </c>
      <c r="U17" s="74">
        <f t="shared" si="17"/>
        <v>0</v>
      </c>
      <c r="V17" s="59">
        <f t="shared" si="11"/>
        <v>0</v>
      </c>
      <c r="W17" s="74">
        <f t="shared" si="18"/>
        <v>0</v>
      </c>
      <c r="X17" s="59">
        <f t="shared" si="12"/>
        <v>0</v>
      </c>
      <c r="Y17" s="74">
        <f t="shared" si="19"/>
        <v>0</v>
      </c>
      <c r="Z17" s="59">
        <f t="shared" si="13"/>
        <v>0</v>
      </c>
      <c r="AA17" s="74">
        <f t="shared" si="20"/>
        <v>0</v>
      </c>
      <c r="AB17" s="59">
        <f t="shared" si="10"/>
        <v>0</v>
      </c>
      <c r="AC17" s="13"/>
      <c r="AD17" s="87" t="s">
        <v>18</v>
      </c>
      <c r="AE17" s="578">
        <v>0</v>
      </c>
      <c r="AF17" s="279"/>
      <c r="AG17" s="13" t="str">
        <f t="shared" si="14"/>
        <v/>
      </c>
    </row>
    <row r="18" spans="1:33" ht="12" customHeight="1" x14ac:dyDescent="0.25">
      <c r="A18" s="49" t="s">
        <v>354</v>
      </c>
      <c r="B18" s="50"/>
      <c r="C18" s="51"/>
      <c r="D18" s="104"/>
      <c r="E18" s="105">
        <v>0</v>
      </c>
      <c r="F18" s="55" t="s">
        <v>51</v>
      </c>
      <c r="G18" s="59">
        <f t="shared" si="0"/>
        <v>0</v>
      </c>
      <c r="H18" s="15"/>
      <c r="I18" s="673">
        <f>ROUND(IF(F18="Cal",IF(AND($K$2="Yes",(D18*$T$1)/12&gt;Data!$C$3),Data!$C$3*Q18,(D18*$T$1*Q18)/12),IF(AND($K$2="Yes",(D18*$T$1)/9&gt;Data!$C$3),Data!$C$3*Q18,(D18*$T$1*Q18)/9)),0)</f>
        <v>0</v>
      </c>
      <c r="J18" s="673">
        <f>IF($K$1&gt;=2,ROUND(IF(F18="Cal",IF(AND($K$2="Yes",(D18*$T$2*$T$1)/12&gt;Data!$C$3),Data!$C$3*S18,(D18*$T$2*$T$1*S18)/12),IF(AND($K$2="Yes",(D18*($T$2*$T$1)/9)&gt;Data!$C$3),Data!$C$3*S18,(D18*$T$2*$T$1*S18)/9)),0),0)</f>
        <v>0</v>
      </c>
      <c r="K18" s="673">
        <f>IF($K$1&gt;=3,ROUND(IF(F18="Cal",IF(AND($K$2="Yes",(D18*$T$2^2*$T$1)/12&gt;Data!$C$3),Data!$C$3*U18,(D18*$T$2^2*$T$1*U18)/12),IF(AND($K$2="Yes",(D18*($T$2^2*$T$1)/9)&gt;Data!$C$3),Data!$C$3*U18,(D18*$T$2^2*$T$1*U18)/9)),0),0)</f>
        <v>0</v>
      </c>
      <c r="L18" s="673">
        <f>IF($K$1&gt;=4,ROUND(IF(F18="Cal",IF(AND($K$2="Yes",(D18*$T$2^3*$T$1)/12&gt;Data!$C$3),Data!$C$3*W18,(D18*$T$2^3*$T$1*W18)/12),IF(AND($K$2="Yes",(D18*($T$2^3*$T$1)/9)&gt;Data!$C$3),Data!$C$3*W18,(D18*$T$2^3*$T$1*W18)/9)),0),0)</f>
        <v>0</v>
      </c>
      <c r="M18" s="673">
        <f>IF($K$1&gt;=5,ROUND(IF(F18="Cal",IF(AND($K$2="Yes",(D18*$T$2^4*$T$1)/12&gt;Data!$C$3),Data!$C$3*Y18,(D18*$T$2^4*$T$1*Y18)/12),IF(AND($K$2="Yes",(D18*($T$2^4*$T$1)/9)&gt;Data!$C$3),Data!$C$3*Y18,(D18*$T$2^4*$T$1*Y18)/9)),0),0)</f>
        <v>0</v>
      </c>
      <c r="N18" s="673">
        <f>IF($K$1&gt;=5,ROUND(IF(F18="Cal",IF(AND($K$2="Yes",(D18*$T$2^5*$T$1)/12&gt;Data!$C$3),Data!$C$3*AA18,(D18*$T$2^5*$T$1*AA18)/12),IF(AND($K$2="Yes",(D18*($T$2^5*$T$1)/9)&gt;Data!$C$3),Data!$C$3*AA18,(D18*$T$2^5*$T$1*AA18)/9)),0),0)</f>
        <v>0</v>
      </c>
      <c r="O18" s="673">
        <f t="shared" si="1"/>
        <v>0</v>
      </c>
      <c r="P18" s="30"/>
      <c r="Q18" s="74">
        <f t="shared" si="15"/>
        <v>0</v>
      </c>
      <c r="R18" s="59">
        <f t="shared" si="3"/>
        <v>0</v>
      </c>
      <c r="S18" s="74">
        <f t="shared" si="16"/>
        <v>0</v>
      </c>
      <c r="T18" s="59">
        <f t="shared" si="5"/>
        <v>0</v>
      </c>
      <c r="U18" s="74">
        <f t="shared" si="17"/>
        <v>0</v>
      </c>
      <c r="V18" s="59">
        <f t="shared" si="11"/>
        <v>0</v>
      </c>
      <c r="W18" s="74">
        <f t="shared" si="18"/>
        <v>0</v>
      </c>
      <c r="X18" s="59">
        <f t="shared" si="12"/>
        <v>0</v>
      </c>
      <c r="Y18" s="74">
        <f t="shared" si="19"/>
        <v>0</v>
      </c>
      <c r="Z18" s="59">
        <f t="shared" si="13"/>
        <v>0</v>
      </c>
      <c r="AA18" s="74">
        <f t="shared" si="20"/>
        <v>0</v>
      </c>
      <c r="AB18" s="59">
        <f t="shared" si="10"/>
        <v>0</v>
      </c>
      <c r="AC18" s="13"/>
      <c r="AD18" s="87" t="s">
        <v>18</v>
      </c>
      <c r="AE18" s="578">
        <v>0</v>
      </c>
      <c r="AF18" s="279"/>
      <c r="AG18" s="13" t="str">
        <f t="shared" si="14"/>
        <v/>
      </c>
    </row>
    <row r="19" spans="1:33" ht="12" customHeight="1" x14ac:dyDescent="0.25">
      <c r="A19" s="49" t="s">
        <v>355</v>
      </c>
      <c r="B19" s="50"/>
      <c r="C19" s="51"/>
      <c r="D19" s="104"/>
      <c r="E19" s="105">
        <v>0</v>
      </c>
      <c r="F19" s="55" t="s">
        <v>51</v>
      </c>
      <c r="G19" s="59">
        <f t="shared" si="0"/>
        <v>0</v>
      </c>
      <c r="H19" s="15"/>
      <c r="I19" s="673">
        <f>ROUND(IF(F19="Cal",IF(AND($K$2="Yes",(D19*$T$1)/12&gt;Data!$C$3),Data!$C$3*Q19,(D19*$T$1*Q19)/12),IF(AND($K$2="Yes",(D19*$T$1)/9&gt;Data!$C$3),Data!$C$3*Q19,(D19*$T$1*Q19)/9)),0)</f>
        <v>0</v>
      </c>
      <c r="J19" s="673">
        <f>IF($K$1&gt;=2,ROUND(IF(F19="Cal",IF(AND($K$2="Yes",(D19*$T$2*$T$1)/12&gt;Data!$C$3),Data!$C$3*S19,(D19*$T$2*$T$1*S19)/12),IF(AND($K$2="Yes",(D19*($T$2*$T$1)/9)&gt;Data!$C$3),Data!$C$3*S19,(D19*$T$2*$T$1*S19)/9)),0),0)</f>
        <v>0</v>
      </c>
      <c r="K19" s="673">
        <f>IF($K$1&gt;=3,ROUND(IF(F19="Cal",IF(AND($K$2="Yes",(D19*$T$2^2*$T$1)/12&gt;Data!$C$3),Data!$C$3*U19,(D19*$T$2^2*$T$1*U19)/12),IF(AND($K$2="Yes",(D19*($T$2^2*$T$1)/9)&gt;Data!$C$3),Data!$C$3*U19,(D19*$T$2^2*$T$1*U19)/9)),0),0)</f>
        <v>0</v>
      </c>
      <c r="L19" s="673">
        <f>IF($K$1&gt;=4,ROUND(IF(F19="Cal",IF(AND($K$2="Yes",(D19*$T$2^3*$T$1)/12&gt;Data!$C$3),Data!$C$3*W19,(D19*$T$2^3*$T$1*W19)/12),IF(AND($K$2="Yes",(D19*($T$2^3*$T$1)/9)&gt;Data!$C$3),Data!$C$3*W19,(D19*$T$2^3*$T$1*W19)/9)),0),0)</f>
        <v>0</v>
      </c>
      <c r="M19" s="673">
        <f>IF($K$1&gt;=5,ROUND(IF(F19="Cal",IF(AND($K$2="Yes",(D19*$T$2^4*$T$1)/12&gt;Data!$C$3),Data!$C$3*Y19,(D19*$T$2^4*$T$1*Y19)/12),IF(AND($K$2="Yes",(D19*($T$2^4*$T$1)/9)&gt;Data!$C$3),Data!$C$3*Y19,(D19*$T$2^4*$T$1*Y19)/9)),0),0)</f>
        <v>0</v>
      </c>
      <c r="N19" s="673">
        <f>IF($K$1&gt;=5,ROUND(IF(F19="Cal",IF(AND($K$2="Yes",(D19*$T$2^5*$T$1)/12&gt;Data!$C$3),Data!$C$3*AA19,(D19*$T$2^5*$T$1*AA19)/12),IF(AND($K$2="Yes",(D19*($T$2^5*$T$1)/9)&gt;Data!$C$3),Data!$C$3*AA19,(D19*$T$2^5*$T$1*AA19)/9)),0),0)</f>
        <v>0</v>
      </c>
      <c r="O19" s="673">
        <f t="shared" si="1"/>
        <v>0</v>
      </c>
      <c r="P19" s="30"/>
      <c r="Q19" s="74">
        <f t="shared" si="15"/>
        <v>0</v>
      </c>
      <c r="R19" s="59">
        <f t="shared" si="3"/>
        <v>0</v>
      </c>
      <c r="S19" s="74">
        <f t="shared" si="16"/>
        <v>0</v>
      </c>
      <c r="T19" s="59">
        <f t="shared" si="5"/>
        <v>0</v>
      </c>
      <c r="U19" s="74">
        <f t="shared" si="17"/>
        <v>0</v>
      </c>
      <c r="V19" s="59">
        <f t="shared" si="11"/>
        <v>0</v>
      </c>
      <c r="W19" s="74">
        <f t="shared" si="18"/>
        <v>0</v>
      </c>
      <c r="X19" s="59">
        <f t="shared" si="12"/>
        <v>0</v>
      </c>
      <c r="Y19" s="74">
        <f t="shared" si="19"/>
        <v>0</v>
      </c>
      <c r="Z19" s="59">
        <f t="shared" si="13"/>
        <v>0</v>
      </c>
      <c r="AA19" s="74">
        <f t="shared" si="20"/>
        <v>0</v>
      </c>
      <c r="AB19" s="59">
        <f t="shared" si="10"/>
        <v>0</v>
      </c>
      <c r="AC19" s="13"/>
      <c r="AD19" s="87" t="s">
        <v>18</v>
      </c>
      <c r="AE19" s="578">
        <v>0</v>
      </c>
      <c r="AF19" s="279"/>
      <c r="AG19" s="13" t="str">
        <f t="shared" si="14"/>
        <v/>
      </c>
    </row>
    <row r="20" spans="1:33" ht="12" customHeight="1" x14ac:dyDescent="0.25">
      <c r="A20" s="49" t="s">
        <v>356</v>
      </c>
      <c r="B20" s="50"/>
      <c r="C20" s="51"/>
      <c r="D20" s="52"/>
      <c r="E20" s="105">
        <v>0</v>
      </c>
      <c r="F20" s="55" t="s">
        <v>51</v>
      </c>
      <c r="G20" s="59">
        <f t="shared" si="0"/>
        <v>0</v>
      </c>
      <c r="H20" s="15"/>
      <c r="I20" s="673">
        <f>ROUND(IF(F20="Cal",IF(AND($K$2="Yes",(D20*$T$1)/12&gt;Data!$C$3),Data!$C$3*Q20,(D20*$T$1*Q20)/12),IF(AND($K$2="Yes",(D20*$T$1)/9&gt;Data!$C$3),Data!$C$3*Q20,(D20*$T$1*Q20)/9)),0)</f>
        <v>0</v>
      </c>
      <c r="J20" s="673">
        <f>IF($K$1&gt;=2,ROUND(IF(F20="Cal",IF(AND($K$2="Yes",(D20*$T$2*$T$1)/12&gt;Data!$C$3),Data!$C$3*S20,(D20*$T$2*$T$1*S20)/12),IF(AND($K$2="Yes",(D20*($T$2*$T$1)/9)&gt;Data!$C$3),Data!$C$3*S20,(D20*$T$2*$T$1*S20)/9)),0),0)</f>
        <v>0</v>
      </c>
      <c r="K20" s="673">
        <f>IF($K$1&gt;=3,ROUND(IF(F20="Cal",IF(AND($K$2="Yes",(D20*$T$2^2*$T$1)/12&gt;Data!$C$3),Data!$C$3*U20,(D20*$T$2^2*$T$1*U20)/12),IF(AND($K$2="Yes",(D20*($T$2^2*$T$1)/9)&gt;Data!$C$3),Data!$C$3*U20,(D20*$T$2^2*$T$1*U20)/9)),0),0)</f>
        <v>0</v>
      </c>
      <c r="L20" s="673">
        <f>IF($K$1&gt;=4,ROUND(IF(F20="Cal",IF(AND($K$2="Yes",(D20*$T$2^3*$T$1)/12&gt;Data!$C$3),Data!$C$3*W20,(D20*$T$2^3*$T$1*W20)/12),IF(AND($K$2="Yes",(D20*($T$2^3*$T$1)/9)&gt;Data!$C$3),Data!$C$3*W20,(D20*$T$2^3*$T$1*W20)/9)),0),0)</f>
        <v>0</v>
      </c>
      <c r="M20" s="673">
        <f>IF($K$1&gt;=5,ROUND(IF(F20="Cal",IF(AND($K$2="Yes",(D20*$T$2^4*$T$1)/12&gt;Data!$C$3),Data!$C$3*Y20,(D20*$T$2^4*$T$1*Y20)/12),IF(AND($K$2="Yes",(D20*($T$2^4*$T$1)/9)&gt;Data!$C$3),Data!$C$3*Y20,(D20*$T$2^4*$T$1*Y20)/9)),0),0)</f>
        <v>0</v>
      </c>
      <c r="N20" s="673">
        <f>IF($K$1&gt;=5,ROUND(IF(F20="Cal",IF(AND($K$2="Yes",(D20*$T$2^5*$T$1)/12&gt;Data!$C$3),Data!$C$3*AA20,(D20*$T$2^5*$T$1*AA20)/12),IF(AND($K$2="Yes",(D20*($T$2^5*$T$1)/9)&gt;Data!$C$3),Data!$C$3*AA20,(D20*$T$2^5*$T$1*AA20)/9)),0),0)</f>
        <v>0</v>
      </c>
      <c r="O20" s="673">
        <f t="shared" si="1"/>
        <v>0</v>
      </c>
      <c r="P20" s="30"/>
      <c r="Q20" s="74">
        <f t="shared" si="15"/>
        <v>0</v>
      </c>
      <c r="R20" s="59">
        <f t="shared" si="3"/>
        <v>0</v>
      </c>
      <c r="S20" s="74">
        <f t="shared" si="16"/>
        <v>0</v>
      </c>
      <c r="T20" s="59">
        <f t="shared" si="5"/>
        <v>0</v>
      </c>
      <c r="U20" s="74">
        <f t="shared" si="17"/>
        <v>0</v>
      </c>
      <c r="V20" s="59">
        <f t="shared" si="11"/>
        <v>0</v>
      </c>
      <c r="W20" s="74">
        <f t="shared" si="18"/>
        <v>0</v>
      </c>
      <c r="X20" s="59">
        <f t="shared" si="12"/>
        <v>0</v>
      </c>
      <c r="Y20" s="74">
        <f t="shared" si="19"/>
        <v>0</v>
      </c>
      <c r="Z20" s="59">
        <f t="shared" si="13"/>
        <v>0</v>
      </c>
      <c r="AA20" s="74">
        <f t="shared" si="20"/>
        <v>0</v>
      </c>
      <c r="AB20" s="59">
        <f t="shared" si="10"/>
        <v>0</v>
      </c>
      <c r="AC20" s="13"/>
      <c r="AD20" s="87" t="s">
        <v>18</v>
      </c>
      <c r="AE20" s="578">
        <v>0</v>
      </c>
      <c r="AF20" s="279"/>
      <c r="AG20" s="13" t="str">
        <f t="shared" si="14"/>
        <v/>
      </c>
    </row>
    <row r="21" spans="1:33" ht="12" customHeight="1" x14ac:dyDescent="0.25">
      <c r="A21" s="49" t="s">
        <v>357</v>
      </c>
      <c r="B21" s="50"/>
      <c r="C21" s="51"/>
      <c r="D21" s="104"/>
      <c r="E21" s="105">
        <v>0</v>
      </c>
      <c r="F21" s="55" t="s">
        <v>51</v>
      </c>
      <c r="G21" s="59">
        <f t="shared" si="0"/>
        <v>0</v>
      </c>
      <c r="H21" s="15"/>
      <c r="I21" s="673">
        <f>ROUND(IF(F21="Cal",IF(AND($K$2="Yes",(D21*$T$1)/12&gt;Data!$C$3),Data!$C$3*Q21,(D21*$T$1*Q21)/12),IF(AND($K$2="Yes",(D21*$T$1)/9&gt;Data!$C$3),Data!$C$3*Q21,(D21*$T$1*Q21)/9)),0)</f>
        <v>0</v>
      </c>
      <c r="J21" s="673">
        <f>IF($K$1&gt;=2,ROUND(IF(F21="Cal",IF(AND($K$2="Yes",(D21*$T$2*$T$1)/12&gt;Data!$C$3),Data!$C$3*S21,(D21*$T$2*$T$1*S21)/12),IF(AND($K$2="Yes",(D21*($T$2*$T$1)/9)&gt;Data!$C$3),Data!$C$3*S21,(D21*$T$2*$T$1*S21)/9)),0),0)</f>
        <v>0</v>
      </c>
      <c r="K21" s="673">
        <f>IF($K$1&gt;=3,ROUND(IF(F21="Cal",IF(AND($K$2="Yes",(D21*$T$2^2*$T$1)/12&gt;Data!$C$3),Data!$C$3*U21,(D21*$T$2^2*$T$1*U21)/12),IF(AND($K$2="Yes",(D21*($T$2^2*$T$1)/9)&gt;Data!$C$3),Data!$C$3*U21,(D21*$T$2^2*$T$1*U21)/9)),0),0)</f>
        <v>0</v>
      </c>
      <c r="L21" s="673">
        <f>IF($K$1&gt;=4,ROUND(IF(F21="Cal",IF(AND($K$2="Yes",(D21*$T$2^3*$T$1)/12&gt;Data!$C$3),Data!$C$3*W21,(D21*$T$2^3*$T$1*W21)/12),IF(AND($K$2="Yes",(D21*($T$2^3*$T$1)/9)&gt;Data!$C$3),Data!$C$3*W21,(D21*$T$2^3*$T$1*W21)/9)),0),0)</f>
        <v>0</v>
      </c>
      <c r="M21" s="673">
        <f>IF($K$1&gt;=5,ROUND(IF(F21="Cal",IF(AND($K$2="Yes",(D21*$T$2^4*$T$1)/12&gt;Data!$C$3),Data!$C$3*Y21,(D21*$T$2^4*$T$1*Y21)/12),IF(AND($K$2="Yes",(D21*($T$2^4*$T$1)/9)&gt;Data!$C$3),Data!$C$3*Y21,(D21*$T$2^4*$T$1*Y21)/9)),0),0)</f>
        <v>0</v>
      </c>
      <c r="N21" s="673">
        <f>IF($K$1&gt;=5,ROUND(IF(F21="Cal",IF(AND($K$2="Yes",(D21*$T$2^5*$T$1)/12&gt;Data!$C$3),Data!$C$3*AA21,(D21*$T$2^5*$T$1*AA21)/12),IF(AND($K$2="Yes",(D21*($T$2^5*$T$1)/9)&gt;Data!$C$3),Data!$C$3*AA21,(D21*$T$2^5*$T$1*AA21)/9)),0),0)</f>
        <v>0</v>
      </c>
      <c r="O21" s="673">
        <f t="shared" si="1"/>
        <v>0</v>
      </c>
      <c r="P21" s="30"/>
      <c r="Q21" s="74">
        <f t="shared" si="15"/>
        <v>0</v>
      </c>
      <c r="R21" s="59">
        <f t="shared" si="3"/>
        <v>0</v>
      </c>
      <c r="S21" s="74">
        <f t="shared" si="16"/>
        <v>0</v>
      </c>
      <c r="T21" s="59">
        <f t="shared" si="5"/>
        <v>0</v>
      </c>
      <c r="U21" s="74">
        <f t="shared" si="17"/>
        <v>0</v>
      </c>
      <c r="V21" s="59">
        <f t="shared" si="11"/>
        <v>0</v>
      </c>
      <c r="W21" s="74">
        <f t="shared" si="18"/>
        <v>0</v>
      </c>
      <c r="X21" s="59">
        <f t="shared" si="12"/>
        <v>0</v>
      </c>
      <c r="Y21" s="74">
        <f t="shared" si="19"/>
        <v>0</v>
      </c>
      <c r="Z21" s="59">
        <f t="shared" si="13"/>
        <v>0</v>
      </c>
      <c r="AA21" s="74">
        <f t="shared" si="20"/>
        <v>0</v>
      </c>
      <c r="AB21" s="59">
        <f t="shared" si="10"/>
        <v>0</v>
      </c>
      <c r="AC21" s="13"/>
      <c r="AD21" s="87" t="s">
        <v>18</v>
      </c>
      <c r="AE21" s="578">
        <v>0</v>
      </c>
      <c r="AF21" s="279"/>
      <c r="AG21" s="13" t="str">
        <f t="shared" si="14"/>
        <v/>
      </c>
    </row>
    <row r="22" spans="1:33" ht="12" customHeight="1" x14ac:dyDescent="0.25">
      <c r="A22" s="49" t="s">
        <v>358</v>
      </c>
      <c r="B22" s="50"/>
      <c r="C22" s="51"/>
      <c r="D22" s="104"/>
      <c r="E22" s="105">
        <v>0</v>
      </c>
      <c r="F22" s="55" t="s">
        <v>51</v>
      </c>
      <c r="G22" s="59">
        <f t="shared" si="0"/>
        <v>0</v>
      </c>
      <c r="H22" s="15"/>
      <c r="I22" s="673">
        <f>ROUND(IF(F22="Cal",IF(AND($K$2="Yes",(D22*$T$1)/12&gt;Data!$C$3),Data!$C$3*Q22,(D22*$T$1*Q22)/12),IF(AND($K$2="Yes",(D22*$T$1)/9&gt;Data!$C$3),Data!$C$3*Q22,(D22*$T$1*Q22)/9)),0)</f>
        <v>0</v>
      </c>
      <c r="J22" s="673">
        <f>IF($K$1&gt;=2,ROUND(IF(F22="Cal",IF(AND($K$2="Yes",(D22*$T$2*$T$1)/12&gt;Data!$C$3),Data!$C$3*S22,(D22*$T$2*$T$1*S22)/12),IF(AND($K$2="Yes",(D22*($T$2*$T$1)/9)&gt;Data!$C$3),Data!$C$3*S22,(D22*$T$2*$T$1*S22)/9)),0),0)</f>
        <v>0</v>
      </c>
      <c r="K22" s="673">
        <f>IF($K$1&gt;=3,ROUND(IF(F22="Cal",IF(AND($K$2="Yes",(D22*$T$2^2*$T$1)/12&gt;Data!$C$3),Data!$C$3*U22,(D22*$T$2^2*$T$1*U22)/12),IF(AND($K$2="Yes",(D22*($T$2^2*$T$1)/9)&gt;Data!$C$3),Data!$C$3*U22,(D22*$T$2^2*$T$1*U22)/9)),0),0)</f>
        <v>0</v>
      </c>
      <c r="L22" s="673">
        <f>IF($K$1&gt;=4,ROUND(IF(F22="Cal",IF(AND($K$2="Yes",(D22*$T$2^3*$T$1)/12&gt;Data!$C$3),Data!$C$3*W22,(D22*$T$2^3*$T$1*W22)/12),IF(AND($K$2="Yes",(D22*($T$2^3*$T$1)/9)&gt;Data!$C$3),Data!$C$3*W22,(D22*$T$2^3*$T$1*W22)/9)),0),0)</f>
        <v>0</v>
      </c>
      <c r="M22" s="673">
        <f>IF($K$1&gt;=5,ROUND(IF(F22="Cal",IF(AND($K$2="Yes",(D22*$T$2^4*$T$1)/12&gt;Data!$C$3),Data!$C$3*Y22,(D22*$T$2^4*$T$1*Y22)/12),IF(AND($K$2="Yes",(D22*($T$2^4*$T$1)/9)&gt;Data!$C$3),Data!$C$3*Y22,(D22*$T$2^4*$T$1*Y22)/9)),0),0)</f>
        <v>0</v>
      </c>
      <c r="N22" s="673">
        <f>IF($K$1&gt;=5,ROUND(IF(F22="Cal",IF(AND($K$2="Yes",(D22*$T$2^5*$T$1)/12&gt;Data!$C$3),Data!$C$3*AA22,(D22*$T$2^5*$T$1*AA22)/12),IF(AND($K$2="Yes",(D22*($T$2^5*$T$1)/9)&gt;Data!$C$3),Data!$C$3*AA22,(D22*$T$2^5*$T$1*AA22)/9)),0),0)</f>
        <v>0</v>
      </c>
      <c r="O22" s="673">
        <f t="shared" si="1"/>
        <v>0</v>
      </c>
      <c r="P22" s="30"/>
      <c r="Q22" s="74">
        <f t="shared" si="15"/>
        <v>0</v>
      </c>
      <c r="R22" s="59">
        <f t="shared" si="3"/>
        <v>0</v>
      </c>
      <c r="S22" s="74">
        <f t="shared" si="16"/>
        <v>0</v>
      </c>
      <c r="T22" s="59">
        <f t="shared" si="5"/>
        <v>0</v>
      </c>
      <c r="U22" s="74">
        <f t="shared" si="17"/>
        <v>0</v>
      </c>
      <c r="V22" s="59">
        <f t="shared" si="11"/>
        <v>0</v>
      </c>
      <c r="W22" s="74">
        <f t="shared" si="18"/>
        <v>0</v>
      </c>
      <c r="X22" s="59">
        <f t="shared" si="12"/>
        <v>0</v>
      </c>
      <c r="Y22" s="74">
        <f t="shared" si="19"/>
        <v>0</v>
      </c>
      <c r="Z22" s="59">
        <f t="shared" si="13"/>
        <v>0</v>
      </c>
      <c r="AA22" s="74">
        <f t="shared" si="20"/>
        <v>0</v>
      </c>
      <c r="AB22" s="59">
        <f t="shared" si="10"/>
        <v>0</v>
      </c>
      <c r="AC22" s="13"/>
      <c r="AD22" s="87" t="s">
        <v>18</v>
      </c>
      <c r="AE22" s="578">
        <v>0</v>
      </c>
      <c r="AF22" s="279"/>
      <c r="AG22" s="13" t="str">
        <f t="shared" si="14"/>
        <v/>
      </c>
    </row>
    <row r="23" spans="1:33" ht="12" customHeight="1" x14ac:dyDescent="0.25">
      <c r="A23" s="49" t="s">
        <v>65</v>
      </c>
      <c r="B23" s="50"/>
      <c r="C23" s="51"/>
      <c r="D23" s="52"/>
      <c r="E23" s="105">
        <v>0</v>
      </c>
      <c r="F23" s="55" t="s">
        <v>51</v>
      </c>
      <c r="G23" s="59">
        <f t="shared" si="0"/>
        <v>0</v>
      </c>
      <c r="H23" s="15"/>
      <c r="I23" s="673">
        <f>ROUND(IF(F23="Cal",IF(AND($K$2="Yes",(D23*$T$1)/12&gt;Data!$C$3),Data!$C$3*Q23,(D23*$T$1*Q23)/12),IF(AND($K$2="Yes",(D23*$T$1)/9&gt;Data!$C$3),Data!$C$3*Q23,(D23*$T$1*Q23)/9)),0)</f>
        <v>0</v>
      </c>
      <c r="J23" s="673">
        <f>IF($K$1&gt;=2,ROUND(IF(F23="Cal",IF(AND($K$2="Yes",(D23*$T$2*$T$1)/12&gt;Data!$C$3),Data!$C$3*S23,(D23*$T$2*$T$1*S23)/12),IF(AND($K$2="Yes",(D23*($T$2*$T$1)/9)&gt;Data!$C$3),Data!$C$3*S23,(D23*$T$2*$T$1*S23)/9)),0),0)</f>
        <v>0</v>
      </c>
      <c r="K23" s="673">
        <f>IF($K$1&gt;=3,ROUND(IF(F23="Cal",IF(AND($K$2="Yes",(D23*$T$2^2*$T$1)/12&gt;Data!$C$3),Data!$C$3*U23,(D23*$T$2^2*$T$1*U23)/12),IF(AND($K$2="Yes",(D23*($T$2^2*$T$1)/9)&gt;Data!$C$3),Data!$C$3*U23,(D23*$T$2^2*$T$1*U23)/9)),0),0)</f>
        <v>0</v>
      </c>
      <c r="L23" s="673">
        <f>IF($K$1&gt;=4,ROUND(IF(F23="Cal",IF(AND($K$2="Yes",(D23*$T$2^3*$T$1)/12&gt;Data!$C$3),Data!$C$3*W23,(D23*$T$2^3*$T$1*W23)/12),IF(AND($K$2="Yes",(D23*($T$2^3*$T$1)/9)&gt;Data!$C$3),Data!$C$3*W23,(D23*$T$2^3*$T$1*W23)/9)),0),0)</f>
        <v>0</v>
      </c>
      <c r="M23" s="673">
        <f>IF($K$1&gt;=5,ROUND(IF(F23="Cal",IF(AND($K$2="Yes",(D23*$T$2^4*$T$1)/12&gt;Data!$C$3),Data!$C$3*Y23,(D23*$T$2^4*$T$1*Y23)/12),IF(AND($K$2="Yes",(D23*($T$2^4*$T$1)/9)&gt;Data!$C$3),Data!$C$3*Y23,(D23*$T$2^4*$T$1*Y23)/9)),0),0)</f>
        <v>0</v>
      </c>
      <c r="N23" s="673">
        <f>IF($K$1&gt;=5,ROUND(IF(F23="Cal",IF(AND($K$2="Yes",(D23*$T$2^5*$T$1)/12&gt;Data!$C$3),Data!$C$3*AA23,(D23*$T$2^5*$T$1*AA23)/12),IF(AND($K$2="Yes",(D23*($T$2^5*$T$1)/9)&gt;Data!$C$3),Data!$C$3*AA23,(D23*$T$2^5*$T$1*AA23)/9)),0),0)</f>
        <v>0</v>
      </c>
      <c r="O23" s="673">
        <f t="shared" si="1"/>
        <v>0</v>
      </c>
      <c r="P23" s="30"/>
      <c r="Q23" s="74">
        <f t="shared" si="15"/>
        <v>0</v>
      </c>
      <c r="R23" s="59">
        <f t="shared" si="3"/>
        <v>0</v>
      </c>
      <c r="S23" s="74">
        <f t="shared" si="16"/>
        <v>0</v>
      </c>
      <c r="T23" s="59">
        <f t="shared" si="5"/>
        <v>0</v>
      </c>
      <c r="U23" s="74">
        <f t="shared" si="17"/>
        <v>0</v>
      </c>
      <c r="V23" s="59">
        <f t="shared" si="11"/>
        <v>0</v>
      </c>
      <c r="W23" s="74">
        <f t="shared" si="18"/>
        <v>0</v>
      </c>
      <c r="X23" s="59">
        <f t="shared" si="12"/>
        <v>0</v>
      </c>
      <c r="Y23" s="74">
        <f t="shared" si="19"/>
        <v>0</v>
      </c>
      <c r="Z23" s="59">
        <f t="shared" si="13"/>
        <v>0</v>
      </c>
      <c r="AA23" s="74">
        <f t="shared" si="20"/>
        <v>0</v>
      </c>
      <c r="AB23" s="59">
        <f t="shared" si="10"/>
        <v>0</v>
      </c>
      <c r="AC23" s="13"/>
      <c r="AD23" s="87" t="s">
        <v>18</v>
      </c>
      <c r="AE23" s="578">
        <v>0</v>
      </c>
      <c r="AF23" s="279"/>
      <c r="AG23" s="13" t="str">
        <f t="shared" si="14"/>
        <v/>
      </c>
    </row>
    <row r="24" spans="1:33" ht="12" hidden="1" customHeight="1" x14ac:dyDescent="0.25">
      <c r="A24" s="49" t="s">
        <v>65</v>
      </c>
      <c r="B24" s="50"/>
      <c r="C24" s="51"/>
      <c r="D24" s="52"/>
      <c r="E24" s="105">
        <v>0</v>
      </c>
      <c r="F24" s="55" t="s">
        <v>51</v>
      </c>
      <c r="G24" s="59">
        <f t="shared" si="0"/>
        <v>0</v>
      </c>
      <c r="H24" s="15"/>
      <c r="I24" s="673">
        <f>ROUND(IF(F24="Cal",IF(AND($K$2="Yes",(D24*$T$1)/12&gt;Data!$C$3),Data!$C$3*Q24,(D24*$T$1*Q24)/12),IF(AND($K$2="Yes",(D24*$T$1)/9&gt;Data!$C$3),Data!$C$3*Q24,(D24*$T$1*Q24)/9)),0)</f>
        <v>0</v>
      </c>
      <c r="J24" s="673">
        <f>IF($K$1&gt;=2,ROUND(IF(F24="Cal",IF(AND($K$2="Yes",(D24*$T$2*$T$1)/12&gt;Data!$C$3),Data!$C$3*S24,(D24*$T$2*$T$1*S24)/12),IF(AND($K$2="Yes",(D24*($T$2*$T$1)/9)&gt;Data!$C$3),Data!$C$3*S24,(D24*$T$2*$T$1*S24)/9)),0),0)</f>
        <v>0</v>
      </c>
      <c r="K24" s="673">
        <f>IF($K$1&gt;=3,ROUND(IF(F24="Cal",IF(AND($K$2="Yes",(D24*$T$2^2*$T$1)/12&gt;Data!$C$3),Data!$C$3*U24,(D24*$T$2^2*$T$1*U24)/12),IF(AND($K$2="Yes",(D24*($T$2^2*$T$1)/9)&gt;Data!$C$3),Data!$C$3*U24,(D24*$T$2^2*$T$1*U24)/9)),0),0)</f>
        <v>0</v>
      </c>
      <c r="L24" s="673">
        <f>IF($K$1&gt;=4,ROUND(IF(F24="Cal",IF(AND($K$2="Yes",(D24*$T$2^3*$T$1)/12&gt;Data!$C$3),Data!$C$3*W24,(D24*$T$2^3*$T$1*W24)/12),IF(AND($K$2="Yes",(D24*($T$2^3*$T$1)/9)&gt;Data!$C$3),Data!$C$3*W24,(D24*$T$2^3*$T$1*W24)/9)),0),0)</f>
        <v>0</v>
      </c>
      <c r="M24" s="673">
        <f>IF($K$1&gt;=5,ROUND(IF(F24="Cal",IF(AND($K$2="Yes",(D24*$T$2^4*$T$1)/12&gt;Data!$C$3),Data!$C$3*Y24,(D24*$T$2^4*$T$1*Y24)/12),IF(AND($K$2="Yes",(D24*($T$2^4*$T$1)/9)&gt;Data!$C$3),Data!$C$3*Y24,(D24*$T$2^4*$T$1*Y24)/9)),0),0)</f>
        <v>0</v>
      </c>
      <c r="N24" s="673">
        <f>IF($K$1&gt;=5,ROUND(IF(F24="Cal",IF(AND($K$2="Yes",(D24*$T$2^5*$T$1)/12&gt;Data!$C$3),Data!$C$3*AA24,(D24*$T$2^5*$T$1*AA24)/12),IF(AND($K$2="Yes",(D24*($T$2^5*$T$1)/9)&gt;Data!$C$3),Data!$C$3*AA24,(D24*$T$2^5*$T$1*AA24)/9)),0),0)</f>
        <v>0</v>
      </c>
      <c r="O24" s="673">
        <f t="shared" si="1"/>
        <v>0</v>
      </c>
      <c r="P24" s="30"/>
      <c r="Q24" s="74">
        <f t="shared" si="15"/>
        <v>0</v>
      </c>
      <c r="R24" s="59">
        <f t="shared" si="3"/>
        <v>0</v>
      </c>
      <c r="S24" s="74">
        <f t="shared" si="16"/>
        <v>0</v>
      </c>
      <c r="T24" s="59">
        <f t="shared" si="5"/>
        <v>0</v>
      </c>
      <c r="U24" s="74">
        <f t="shared" si="17"/>
        <v>0</v>
      </c>
      <c r="V24" s="59">
        <f t="shared" si="11"/>
        <v>0</v>
      </c>
      <c r="W24" s="74">
        <f t="shared" si="18"/>
        <v>0</v>
      </c>
      <c r="X24" s="59">
        <f t="shared" si="12"/>
        <v>0</v>
      </c>
      <c r="Y24" s="74">
        <f t="shared" si="19"/>
        <v>0</v>
      </c>
      <c r="Z24" s="59">
        <f t="shared" ref="Z24:Z36" si="21">IF(C24="Cal",Y24/12,IF(C24="SM",Y24/3,Y24/9))</f>
        <v>0</v>
      </c>
      <c r="AA24" s="74">
        <f t="shared" si="20"/>
        <v>0</v>
      </c>
      <c r="AB24" s="59">
        <f t="shared" si="10"/>
        <v>0</v>
      </c>
      <c r="AC24" s="13"/>
      <c r="AD24" s="87" t="s">
        <v>18</v>
      </c>
      <c r="AE24" s="578">
        <v>0</v>
      </c>
      <c r="AF24" s="279"/>
      <c r="AG24" s="13" t="str">
        <f t="shared" si="14"/>
        <v/>
      </c>
    </row>
    <row r="25" spans="1:33" ht="12" hidden="1" customHeight="1" x14ac:dyDescent="0.25">
      <c r="A25" s="49" t="s">
        <v>65</v>
      </c>
      <c r="B25" s="50"/>
      <c r="C25" s="51"/>
      <c r="D25" s="52"/>
      <c r="E25" s="105">
        <v>0</v>
      </c>
      <c r="F25" s="55" t="s">
        <v>51</v>
      </c>
      <c r="G25" s="59">
        <f t="shared" si="0"/>
        <v>0</v>
      </c>
      <c r="H25" s="15"/>
      <c r="I25" s="673">
        <f>ROUND(IF(F25="Cal",IF(AND($K$2="Yes",(D25*$T$1)/12&gt;Data!$C$3),Data!$C$3*Q25,(D25*$T$1*Q25)/12),IF(AND($K$2="Yes",(D25*$T$1)/9&gt;Data!$C$3),Data!$C$3*Q25,(D25*$T$1*Q25)/9)),0)</f>
        <v>0</v>
      </c>
      <c r="J25" s="673">
        <f>IF($K$1&gt;=2,ROUND(IF(F25="Cal",IF(AND($K$2="Yes",(D25*$T$2*$T$1)/12&gt;Data!$C$3),Data!$C$3*S25,(D25*$T$2*$T$1*S25)/12),IF(AND($K$2="Yes",(D25*($T$2*$T$1)/9)&gt;Data!$C$3),Data!$C$3*S25,(D25*$T$2*$T$1*S25)/9)),0),0)</f>
        <v>0</v>
      </c>
      <c r="K25" s="673">
        <f>IF($K$1&gt;=3,ROUND(IF(F25="Cal",IF(AND($K$2="Yes",(D25*$T$2^2*$T$1)/12&gt;Data!$C$3),Data!$C$3*U25,(D25*$T$2^2*$T$1*U25)/12),IF(AND($K$2="Yes",(D25*($T$2^2*$T$1)/9)&gt;Data!$C$3),Data!$C$3*U25,(D25*$T$2^2*$T$1*U25)/9)),0),0)</f>
        <v>0</v>
      </c>
      <c r="L25" s="673">
        <f>IF($K$1&gt;=4,ROUND(IF(F25="Cal",IF(AND($K$2="Yes",(D25*$T$2^3*$T$1)/12&gt;Data!$C$3),Data!$C$3*W25,(D25*$T$2^3*$T$1*W25)/12),IF(AND($K$2="Yes",(D25*($T$2^3*$T$1)/9)&gt;Data!$C$3),Data!$C$3*W25,(D25*$T$2^3*$T$1*W25)/9)),0),0)</f>
        <v>0</v>
      </c>
      <c r="M25" s="673">
        <f>IF($K$1&gt;=5,ROUND(IF(F25="Cal",IF(AND($K$2="Yes",(D25*$T$2^4*$T$1)/12&gt;Data!$C$3),Data!$C$3*Y25,(D25*$T$2^4*$T$1*Y25)/12),IF(AND($K$2="Yes",(D25*($T$2^4*$T$1)/9)&gt;Data!$C$3),Data!$C$3*Y25,(D25*$T$2^4*$T$1*Y25)/9)),0),0)</f>
        <v>0</v>
      </c>
      <c r="N25" s="673">
        <f>IF($K$1&gt;=5,ROUND(IF(F25="Cal",IF(AND($K$2="Yes",(D25*$T$2^5*$T$1)/12&gt;Data!$C$3),Data!$C$3*AA25,(D25*$T$2^5*$T$1*AA25)/12),IF(AND($K$2="Yes",(D25*($T$2^5*$T$1)/9)&gt;Data!$C$3),Data!$C$3*AA25,(D25*$T$2^5*$T$1*AA25)/9)),0),0)</f>
        <v>0</v>
      </c>
      <c r="O25" s="673">
        <f t="shared" si="1"/>
        <v>0</v>
      </c>
      <c r="P25" s="30"/>
      <c r="Q25" s="74">
        <f t="shared" si="15"/>
        <v>0</v>
      </c>
      <c r="R25" s="59">
        <f t="shared" si="3"/>
        <v>0</v>
      </c>
      <c r="S25" s="74">
        <f t="shared" si="16"/>
        <v>0</v>
      </c>
      <c r="T25" s="59">
        <f t="shared" si="5"/>
        <v>0</v>
      </c>
      <c r="U25" s="74">
        <f t="shared" si="17"/>
        <v>0</v>
      </c>
      <c r="V25" s="59">
        <f t="shared" si="11"/>
        <v>0</v>
      </c>
      <c r="W25" s="74">
        <f t="shared" si="18"/>
        <v>0</v>
      </c>
      <c r="X25" s="59">
        <f t="shared" si="12"/>
        <v>0</v>
      </c>
      <c r="Y25" s="74">
        <f t="shared" si="19"/>
        <v>0</v>
      </c>
      <c r="Z25" s="59">
        <f t="shared" si="21"/>
        <v>0</v>
      </c>
      <c r="AA25" s="74">
        <f t="shared" si="20"/>
        <v>0</v>
      </c>
      <c r="AB25" s="59">
        <f t="shared" si="10"/>
        <v>0</v>
      </c>
      <c r="AC25" s="13"/>
      <c r="AD25" s="87" t="s">
        <v>18</v>
      </c>
      <c r="AE25" s="578">
        <v>0</v>
      </c>
      <c r="AF25" s="279"/>
      <c r="AG25" s="13" t="str">
        <f t="shared" si="14"/>
        <v/>
      </c>
    </row>
    <row r="26" spans="1:33" ht="12" hidden="1" customHeight="1" x14ac:dyDescent="0.25">
      <c r="A26" s="49" t="s">
        <v>65</v>
      </c>
      <c r="B26" s="50"/>
      <c r="C26" s="51"/>
      <c r="D26" s="52"/>
      <c r="E26" s="105">
        <v>0</v>
      </c>
      <c r="F26" s="55" t="s">
        <v>51</v>
      </c>
      <c r="G26" s="59">
        <f t="shared" si="0"/>
        <v>0</v>
      </c>
      <c r="H26" s="15"/>
      <c r="I26" s="673">
        <f>ROUND(IF(F26="Cal",IF(AND($K$2="Yes",(D26*$T$1)/12&gt;Data!$C$3),Data!$C$3*Q26,(D26*$T$1*Q26)/12),IF(AND($K$2="Yes",(D26*$T$1)/9&gt;Data!$C$3),Data!$C$3*Q26,(D26*$T$1*Q26)/9)),0)</f>
        <v>0</v>
      </c>
      <c r="J26" s="673">
        <f>IF($K$1&gt;=2,ROUND(IF(F26="Cal",IF(AND($K$2="Yes",(D26*$T$2*$T$1)/12&gt;Data!$C$3),Data!$C$3*S26,(D26*$T$2*$T$1*S26)/12),IF(AND($K$2="Yes",(D26*($T$2*$T$1)/9)&gt;Data!$C$3),Data!$C$3*S26,(D26*$T$2*$T$1*S26)/9)),0),0)</f>
        <v>0</v>
      </c>
      <c r="K26" s="673">
        <f>IF($K$1&gt;=3,ROUND(IF(F26="Cal",IF(AND($K$2="Yes",(D26*$T$2^2*$T$1)/12&gt;Data!$C$3),Data!$C$3*U26,(D26*$T$2^2*$T$1*U26)/12),IF(AND($K$2="Yes",(D26*($T$2^2*$T$1)/9)&gt;Data!$C$3),Data!$C$3*U26,(D26*$T$2^2*$T$1*U26)/9)),0),0)</f>
        <v>0</v>
      </c>
      <c r="L26" s="673">
        <f>IF($K$1&gt;=4,ROUND(IF(F26="Cal",IF(AND($K$2="Yes",(D26*$T$2^3*$T$1)/12&gt;Data!$C$3),Data!$C$3*W26,(D26*$T$2^3*$T$1*W26)/12),IF(AND($K$2="Yes",(D26*($T$2^3*$T$1)/9)&gt;Data!$C$3),Data!$C$3*W26,(D26*$T$2^3*$T$1*W26)/9)),0),0)</f>
        <v>0</v>
      </c>
      <c r="M26" s="673">
        <f>IF($K$1&gt;=5,ROUND(IF(F26="Cal",IF(AND($K$2="Yes",(D26*$T$2^4*$T$1)/12&gt;Data!$C$3),Data!$C$3*Y26,(D26*$T$2^4*$T$1*Y26)/12),IF(AND($K$2="Yes",(D26*($T$2^4*$T$1)/9)&gt;Data!$C$3),Data!$C$3*Y26,(D26*$T$2^4*$T$1*Y26)/9)),0),0)</f>
        <v>0</v>
      </c>
      <c r="N26" s="673">
        <f>IF($K$1&gt;=5,ROUND(IF(F26="Cal",IF(AND($K$2="Yes",(D26*$T$2^5*$T$1)/12&gt;Data!$C$3),Data!$C$3*AA26,(D26*$T$2^5*$T$1*AA26)/12),IF(AND($K$2="Yes",(D26*($T$2^5*$T$1)/9)&gt;Data!$C$3),Data!$C$3*AA26,(D26*$T$2^5*$T$1*AA26)/9)),0),0)</f>
        <v>0</v>
      </c>
      <c r="O26" s="673">
        <f t="shared" si="1"/>
        <v>0</v>
      </c>
      <c r="P26" s="30"/>
      <c r="Q26" s="74">
        <f t="shared" si="15"/>
        <v>0</v>
      </c>
      <c r="R26" s="59">
        <f t="shared" si="3"/>
        <v>0</v>
      </c>
      <c r="S26" s="74">
        <f t="shared" si="16"/>
        <v>0</v>
      </c>
      <c r="T26" s="59">
        <f t="shared" si="5"/>
        <v>0</v>
      </c>
      <c r="U26" s="74">
        <f t="shared" si="17"/>
        <v>0</v>
      </c>
      <c r="V26" s="59">
        <f t="shared" si="11"/>
        <v>0</v>
      </c>
      <c r="W26" s="74">
        <f t="shared" si="18"/>
        <v>0</v>
      </c>
      <c r="X26" s="59">
        <f t="shared" si="12"/>
        <v>0</v>
      </c>
      <c r="Y26" s="74">
        <f t="shared" si="19"/>
        <v>0</v>
      </c>
      <c r="Z26" s="59">
        <f t="shared" si="21"/>
        <v>0</v>
      </c>
      <c r="AA26" s="74">
        <f t="shared" si="20"/>
        <v>0</v>
      </c>
      <c r="AB26" s="59">
        <f t="shared" si="10"/>
        <v>0</v>
      </c>
      <c r="AC26" s="13"/>
      <c r="AD26" s="87" t="s">
        <v>18</v>
      </c>
      <c r="AE26" s="578">
        <v>0</v>
      </c>
      <c r="AF26" s="279"/>
      <c r="AG26" s="13" t="str">
        <f t="shared" si="14"/>
        <v/>
      </c>
    </row>
    <row r="27" spans="1:33" ht="12" hidden="1" customHeight="1" x14ac:dyDescent="0.25">
      <c r="A27" s="49" t="s">
        <v>65</v>
      </c>
      <c r="B27" s="50"/>
      <c r="C27" s="51"/>
      <c r="D27" s="104"/>
      <c r="E27" s="105">
        <v>0</v>
      </c>
      <c r="F27" s="55" t="s">
        <v>51</v>
      </c>
      <c r="G27" s="59">
        <f t="shared" si="0"/>
        <v>0</v>
      </c>
      <c r="H27" s="15"/>
      <c r="I27" s="673">
        <f>ROUND(IF(F27="Cal",IF(AND($K$2="Yes",(D27*$T$1)/12&gt;Data!$C$3),Data!$C$3*Q27,(D27*$T$1*Q27)/12),IF(AND($K$2="Yes",(D27*$T$1)/9&gt;Data!$C$3),Data!$C$3*Q27,(D27*$T$1*Q27)/9)),0)</f>
        <v>0</v>
      </c>
      <c r="J27" s="673">
        <f>IF($K$1&gt;=2,ROUND(IF(F27="Cal",IF(AND($K$2="Yes",(D27*$T$2*$T$1)/12&gt;Data!$C$3),Data!$C$3*S27,(D27*$T$2*$T$1*S27)/12),IF(AND($K$2="Yes",(D27*($T$2*$T$1)/9)&gt;Data!$C$3),Data!$C$3*S27,(D27*$T$2*$T$1*S27)/9)),0),0)</f>
        <v>0</v>
      </c>
      <c r="K27" s="673">
        <f>IF($K$1&gt;=3,ROUND(IF(F27="Cal",IF(AND($K$2="Yes",(D27*$T$2^2*$T$1)/12&gt;Data!$C$3),Data!$C$3*U27,(D27*$T$2^2*$T$1*U27)/12),IF(AND($K$2="Yes",(D27*($T$2^2*$T$1)/9)&gt;Data!$C$3),Data!$C$3*U27,(D27*$T$2^2*$T$1*U27)/9)),0),0)</f>
        <v>0</v>
      </c>
      <c r="L27" s="673">
        <f>IF($K$1&gt;=4,ROUND(IF(F27="Cal",IF(AND($K$2="Yes",(D27*$T$2^3*$T$1)/12&gt;Data!$C$3),Data!$C$3*W27,(D27*$T$2^3*$T$1*W27)/12),IF(AND($K$2="Yes",(D27*($T$2^3*$T$1)/9)&gt;Data!$C$3),Data!$C$3*W27,(D27*$T$2^3*$T$1*W27)/9)),0),0)</f>
        <v>0</v>
      </c>
      <c r="M27" s="673">
        <f>IF($K$1&gt;=5,ROUND(IF(F27="Cal",IF(AND($K$2="Yes",(D27*$T$2^4*$T$1)/12&gt;Data!$C$3),Data!$C$3*Y27,(D27*$T$2^4*$T$1*Y27)/12),IF(AND($K$2="Yes",(D27*($T$2^4*$T$1)/9)&gt;Data!$C$3),Data!$C$3*Y27,(D27*$T$2^4*$T$1*Y27)/9)),0),0)</f>
        <v>0</v>
      </c>
      <c r="N27" s="673">
        <f>IF($K$1&gt;=5,ROUND(IF(F27="Cal",IF(AND($K$2="Yes",(D27*$T$2^5*$T$1)/12&gt;Data!$C$3),Data!$C$3*AA27,(D27*$T$2^5*$T$1*AA27)/12),IF(AND($K$2="Yes",(D27*($T$2^5*$T$1)/9)&gt;Data!$C$3),Data!$C$3*AA27,(D27*$T$2^5*$T$1*AA27)/9)),0),0)</f>
        <v>0</v>
      </c>
      <c r="O27" s="673">
        <f t="shared" si="1"/>
        <v>0</v>
      </c>
      <c r="P27" s="30"/>
      <c r="Q27" s="74">
        <f t="shared" si="15"/>
        <v>0</v>
      </c>
      <c r="R27" s="59">
        <f t="shared" si="3"/>
        <v>0</v>
      </c>
      <c r="S27" s="74">
        <f t="shared" si="16"/>
        <v>0</v>
      </c>
      <c r="T27" s="59">
        <f t="shared" si="5"/>
        <v>0</v>
      </c>
      <c r="U27" s="74">
        <f t="shared" si="17"/>
        <v>0</v>
      </c>
      <c r="V27" s="59">
        <f t="shared" si="11"/>
        <v>0</v>
      </c>
      <c r="W27" s="74">
        <f t="shared" si="18"/>
        <v>0</v>
      </c>
      <c r="X27" s="59">
        <f t="shared" si="12"/>
        <v>0</v>
      </c>
      <c r="Y27" s="74">
        <f t="shared" si="19"/>
        <v>0</v>
      </c>
      <c r="Z27" s="59">
        <f t="shared" si="21"/>
        <v>0</v>
      </c>
      <c r="AA27" s="74">
        <f t="shared" si="20"/>
        <v>0</v>
      </c>
      <c r="AB27" s="59">
        <f t="shared" si="10"/>
        <v>0</v>
      </c>
      <c r="AC27" s="13"/>
      <c r="AD27" s="87" t="s">
        <v>18</v>
      </c>
      <c r="AE27" s="578">
        <v>0</v>
      </c>
      <c r="AF27" s="279"/>
      <c r="AG27" s="13" t="str">
        <f t="shared" si="14"/>
        <v/>
      </c>
    </row>
    <row r="28" spans="1:33" ht="12" hidden="1" customHeight="1" x14ac:dyDescent="0.25">
      <c r="A28" s="49" t="s">
        <v>65</v>
      </c>
      <c r="B28" s="50"/>
      <c r="C28" s="51"/>
      <c r="D28" s="104"/>
      <c r="E28" s="105">
        <v>0</v>
      </c>
      <c r="F28" s="55" t="s">
        <v>51</v>
      </c>
      <c r="G28" s="59">
        <f t="shared" si="0"/>
        <v>0</v>
      </c>
      <c r="H28" s="15"/>
      <c r="I28" s="673">
        <f>ROUND(IF(F28="Cal",IF(AND($K$2="Yes",(D28*$T$1)/12&gt;Data!$C$3),Data!$C$3*Q28,(D28*$T$1*Q28)/12),IF(AND($K$2="Yes",(D28*$T$1)/9&gt;Data!$C$3),Data!$C$3*Q28,(D28*$T$1*Q28)/9)),0)</f>
        <v>0</v>
      </c>
      <c r="J28" s="673">
        <f>IF($K$1&gt;=2,ROUND(IF(F28="Cal",IF(AND($K$2="Yes",(D28*$T$2*$T$1)/12&gt;Data!$C$3),Data!$C$3*S28,(D28*$T$2*$T$1*S28)/12),IF(AND($K$2="Yes",(D28*($T$2*$T$1)/9)&gt;Data!$C$3),Data!$C$3*S28,(D28*$T$2*$T$1*S28)/9)),0),0)</f>
        <v>0</v>
      </c>
      <c r="K28" s="673">
        <f>IF($K$1&gt;=3,ROUND(IF(F28="Cal",IF(AND($K$2="Yes",(D28*$T$2^2*$T$1)/12&gt;Data!$C$3),Data!$C$3*U28,(D28*$T$2^2*$T$1*U28)/12),IF(AND($K$2="Yes",(D28*($T$2^2*$T$1)/9)&gt;Data!$C$3),Data!$C$3*U28,(D28*$T$2^2*$T$1*U28)/9)),0),0)</f>
        <v>0</v>
      </c>
      <c r="L28" s="673">
        <f>IF($K$1&gt;=4,ROUND(IF(F28="Cal",IF(AND($K$2="Yes",(D28*$T$2^3*$T$1)/12&gt;Data!$C$3),Data!$C$3*W28,(D28*$T$2^3*$T$1*W28)/12),IF(AND($K$2="Yes",(D28*($T$2^3*$T$1)/9)&gt;Data!$C$3),Data!$C$3*W28,(D28*$T$2^3*$T$1*W28)/9)),0),0)</f>
        <v>0</v>
      </c>
      <c r="M28" s="673">
        <f>IF($K$1&gt;=5,ROUND(IF(F28="Cal",IF(AND($K$2="Yes",(D28*$T$2^4*$T$1)/12&gt;Data!$C$3),Data!$C$3*Y28,(D28*$T$2^4*$T$1*Y28)/12),IF(AND($K$2="Yes",(D28*($T$2^4*$T$1)/9)&gt;Data!$C$3),Data!$C$3*Y28,(D28*$T$2^4*$T$1*Y28)/9)),0),0)</f>
        <v>0</v>
      </c>
      <c r="N28" s="673">
        <f>IF($K$1&gt;=5,ROUND(IF(F28="Cal",IF(AND($K$2="Yes",(D28*$T$2^5*$T$1)/12&gt;Data!$C$3),Data!$C$3*AA28,(D28*$T$2^5*$T$1*AA28)/12),IF(AND($K$2="Yes",(D28*($T$2^5*$T$1)/9)&gt;Data!$C$3),Data!$C$3*AA28,(D28*$T$2^5*$T$1*AA28)/9)),0),0)</f>
        <v>0</v>
      </c>
      <c r="O28" s="673">
        <f t="shared" si="1"/>
        <v>0</v>
      </c>
      <c r="P28" s="30"/>
      <c r="Q28" s="74">
        <f t="shared" si="15"/>
        <v>0</v>
      </c>
      <c r="R28" s="59">
        <f t="shared" si="3"/>
        <v>0</v>
      </c>
      <c r="S28" s="74">
        <f t="shared" si="16"/>
        <v>0</v>
      </c>
      <c r="T28" s="59">
        <f t="shared" si="5"/>
        <v>0</v>
      </c>
      <c r="U28" s="74">
        <f t="shared" si="17"/>
        <v>0</v>
      </c>
      <c r="V28" s="59">
        <f t="shared" si="11"/>
        <v>0</v>
      </c>
      <c r="W28" s="74">
        <f t="shared" si="18"/>
        <v>0</v>
      </c>
      <c r="X28" s="59">
        <f t="shared" si="12"/>
        <v>0</v>
      </c>
      <c r="Y28" s="74">
        <f t="shared" si="19"/>
        <v>0</v>
      </c>
      <c r="Z28" s="59">
        <f t="shared" si="21"/>
        <v>0</v>
      </c>
      <c r="AA28" s="74">
        <f t="shared" si="20"/>
        <v>0</v>
      </c>
      <c r="AB28" s="59">
        <f t="shared" si="10"/>
        <v>0</v>
      </c>
      <c r="AC28" s="13"/>
      <c r="AD28" s="87" t="s">
        <v>18</v>
      </c>
      <c r="AE28" s="578">
        <v>0</v>
      </c>
      <c r="AF28" s="279"/>
      <c r="AG28" s="13" t="str">
        <f t="shared" si="14"/>
        <v/>
      </c>
    </row>
    <row r="29" spans="1:33" ht="12" hidden="1" customHeight="1" x14ac:dyDescent="0.25">
      <c r="A29" s="49" t="s">
        <v>65</v>
      </c>
      <c r="B29" s="50"/>
      <c r="C29" s="51"/>
      <c r="D29" s="104"/>
      <c r="E29" s="105">
        <v>0</v>
      </c>
      <c r="F29" s="55" t="s">
        <v>51</v>
      </c>
      <c r="G29" s="59">
        <f t="shared" si="0"/>
        <v>0</v>
      </c>
      <c r="H29" s="15"/>
      <c r="I29" s="673">
        <f>ROUND(IF(F29="Cal",IF(AND($K$2="Yes",(D29*$T$1)/12&gt;Data!$C$3),Data!$C$3*Q29,(D29*$T$1*Q29)/12),IF(AND($K$2="Yes",(D29*$T$1)/9&gt;Data!$C$3),Data!$C$3*Q29,(D29*$T$1*Q29)/9)),0)</f>
        <v>0</v>
      </c>
      <c r="J29" s="673">
        <f>IF($K$1&gt;=2,ROUND(IF(F29="Cal",IF(AND($K$2="Yes",(D29*$T$2*$T$1)/12&gt;Data!$C$3),Data!$C$3*S29,(D29*$T$2*$T$1*S29)/12),IF(AND($K$2="Yes",(D29*($T$2*$T$1)/9)&gt;Data!$C$3),Data!$C$3*S29,(D29*$T$2*$T$1*S29)/9)),0),0)</f>
        <v>0</v>
      </c>
      <c r="K29" s="673">
        <f>IF($K$1&gt;=3,ROUND(IF(F29="Cal",IF(AND($K$2="Yes",(D29*$T$2^2*$T$1)/12&gt;Data!$C$3),Data!$C$3*U29,(D29*$T$2^2*$T$1*U29)/12),IF(AND($K$2="Yes",(D29*($T$2^2*$T$1)/9)&gt;Data!$C$3),Data!$C$3*U29,(D29*$T$2^2*$T$1*U29)/9)),0),0)</f>
        <v>0</v>
      </c>
      <c r="L29" s="673">
        <f>IF($K$1&gt;=4,ROUND(IF(F29="Cal",IF(AND($K$2="Yes",(D29*$T$2^3*$T$1)/12&gt;Data!$C$3),Data!$C$3*W29,(D29*$T$2^3*$T$1*W29)/12),IF(AND($K$2="Yes",(D29*($T$2^3*$T$1)/9)&gt;Data!$C$3),Data!$C$3*W29,(D29*$T$2^3*$T$1*W29)/9)),0),0)</f>
        <v>0</v>
      </c>
      <c r="M29" s="673">
        <f>IF($K$1&gt;=5,ROUND(IF(F29="Cal",IF(AND($K$2="Yes",(D29*$T$2^4*$T$1)/12&gt;Data!$C$3),Data!$C$3*Y29,(D29*$T$2^4*$T$1*Y29)/12),IF(AND($K$2="Yes",(D29*($T$2^4*$T$1)/9)&gt;Data!$C$3),Data!$C$3*Y29,(D29*$T$2^4*$T$1*Y29)/9)),0),0)</f>
        <v>0</v>
      </c>
      <c r="N29" s="673">
        <f>IF($K$1&gt;=5,ROUND(IF(F29="Cal",IF(AND($K$2="Yes",(D29*$T$2^5*$T$1)/12&gt;Data!$C$3),Data!$C$3*AA29,(D29*$T$2^5*$T$1*AA29)/12),IF(AND($K$2="Yes",(D29*($T$2^5*$T$1)/9)&gt;Data!$C$3),Data!$C$3*AA29,(D29*$T$2^5*$T$1*AA29)/9)),0),0)</f>
        <v>0</v>
      </c>
      <c r="O29" s="673">
        <f t="shared" si="1"/>
        <v>0</v>
      </c>
      <c r="P29" s="30"/>
      <c r="Q29" s="74">
        <f t="shared" si="15"/>
        <v>0</v>
      </c>
      <c r="R29" s="59">
        <f t="shared" si="3"/>
        <v>0</v>
      </c>
      <c r="S29" s="74">
        <f t="shared" si="16"/>
        <v>0</v>
      </c>
      <c r="T29" s="59">
        <f t="shared" si="5"/>
        <v>0</v>
      </c>
      <c r="U29" s="74">
        <f t="shared" si="17"/>
        <v>0</v>
      </c>
      <c r="V29" s="59">
        <f t="shared" si="11"/>
        <v>0</v>
      </c>
      <c r="W29" s="74">
        <f t="shared" si="18"/>
        <v>0</v>
      </c>
      <c r="X29" s="59">
        <f t="shared" si="12"/>
        <v>0</v>
      </c>
      <c r="Y29" s="74">
        <f t="shared" si="19"/>
        <v>0</v>
      </c>
      <c r="Z29" s="59">
        <f t="shared" si="21"/>
        <v>0</v>
      </c>
      <c r="AA29" s="74">
        <f t="shared" si="20"/>
        <v>0</v>
      </c>
      <c r="AB29" s="59">
        <f t="shared" si="10"/>
        <v>0</v>
      </c>
      <c r="AC29" s="13"/>
      <c r="AD29" s="87" t="s">
        <v>18</v>
      </c>
      <c r="AE29" s="578">
        <v>0</v>
      </c>
      <c r="AF29" s="279"/>
      <c r="AG29" s="13" t="str">
        <f t="shared" si="14"/>
        <v/>
      </c>
    </row>
    <row r="30" spans="1:33" ht="12" hidden="1" customHeight="1" x14ac:dyDescent="0.25">
      <c r="A30" s="49" t="s">
        <v>65</v>
      </c>
      <c r="B30" s="50"/>
      <c r="C30" s="51"/>
      <c r="D30" s="52"/>
      <c r="E30" s="105">
        <v>0</v>
      </c>
      <c r="F30" s="55" t="s">
        <v>51</v>
      </c>
      <c r="G30" s="59">
        <f t="shared" si="0"/>
        <v>0</v>
      </c>
      <c r="H30" s="15"/>
      <c r="I30" s="673">
        <f>ROUND(IF(F30="Cal",IF(AND($K$2="Yes",(D30*$T$1)/12&gt;Data!$C$3),Data!$C$3*Q30,(D30*$T$1*Q30)/12),IF(AND($K$2="Yes",(D30*$T$1)/9&gt;Data!$C$3),Data!$C$3*Q30,(D30*$T$1*Q30)/9)),0)</f>
        <v>0</v>
      </c>
      <c r="J30" s="673">
        <f>IF($K$1&gt;=2,ROUND(IF(F30="Cal",IF(AND($K$2="Yes",(D30*$T$2*$T$1)/12&gt;Data!$C$3),Data!$C$3*S30,(D30*$T$2*$T$1*S30)/12),IF(AND($K$2="Yes",(D30*($T$2*$T$1)/9)&gt;Data!$C$3),Data!$C$3*S30,(D30*$T$2*$T$1*S30)/9)),0),0)</f>
        <v>0</v>
      </c>
      <c r="K30" s="673">
        <f>IF($K$1&gt;=3,ROUND(IF(F30="Cal",IF(AND($K$2="Yes",(D30*$T$2^2*$T$1)/12&gt;Data!$C$3),Data!$C$3*U30,(D30*$T$2^2*$T$1*U30)/12),IF(AND($K$2="Yes",(D30*($T$2^2*$T$1)/9)&gt;Data!$C$3),Data!$C$3*U30,(D30*$T$2^2*$T$1*U30)/9)),0),0)</f>
        <v>0</v>
      </c>
      <c r="L30" s="673">
        <f>IF($K$1&gt;=4,ROUND(IF(F30="Cal",IF(AND($K$2="Yes",(D30*$T$2^3*$T$1)/12&gt;Data!$C$3),Data!$C$3*W30,(D30*$T$2^3*$T$1*W30)/12),IF(AND($K$2="Yes",(D30*($T$2^3*$T$1)/9)&gt;Data!$C$3),Data!$C$3*W30,(D30*$T$2^3*$T$1*W30)/9)),0),0)</f>
        <v>0</v>
      </c>
      <c r="M30" s="673">
        <f>IF($K$1&gt;=5,ROUND(IF(F30="Cal",IF(AND($K$2="Yes",(D30*$T$2^4*$T$1)/12&gt;Data!$C$3),Data!$C$3*Y30,(D30*$T$2^4*$T$1*Y30)/12),IF(AND($K$2="Yes",(D30*($T$2^4*$T$1)/9)&gt;Data!$C$3),Data!$C$3*Y30,(D30*$T$2^4*$T$1*Y30)/9)),0),0)</f>
        <v>0</v>
      </c>
      <c r="N30" s="673">
        <f>IF($K$1&gt;=5,ROUND(IF(F30="Cal",IF(AND($K$2="Yes",(D30*$T$2^5*$T$1)/12&gt;Data!$C$3),Data!$C$3*AA30,(D30*$T$2^5*$T$1*AA30)/12),IF(AND($K$2="Yes",(D30*($T$2^5*$T$1)/9)&gt;Data!$C$3),Data!$C$3*AA30,(D30*$T$2^5*$T$1*AA30)/9)),0),0)</f>
        <v>0</v>
      </c>
      <c r="O30" s="673">
        <f t="shared" si="1"/>
        <v>0</v>
      </c>
      <c r="P30" s="30"/>
      <c r="Q30" s="74">
        <f t="shared" si="15"/>
        <v>0</v>
      </c>
      <c r="R30" s="59">
        <f t="shared" si="3"/>
        <v>0</v>
      </c>
      <c r="S30" s="74">
        <f t="shared" si="16"/>
        <v>0</v>
      </c>
      <c r="T30" s="59">
        <f t="shared" si="5"/>
        <v>0</v>
      </c>
      <c r="U30" s="74">
        <f t="shared" si="17"/>
        <v>0</v>
      </c>
      <c r="V30" s="59">
        <f t="shared" si="11"/>
        <v>0</v>
      </c>
      <c r="W30" s="74">
        <f t="shared" si="18"/>
        <v>0</v>
      </c>
      <c r="X30" s="59">
        <f t="shared" si="12"/>
        <v>0</v>
      </c>
      <c r="Y30" s="74">
        <f t="shared" si="19"/>
        <v>0</v>
      </c>
      <c r="Z30" s="59">
        <f t="shared" si="21"/>
        <v>0</v>
      </c>
      <c r="AA30" s="74">
        <f t="shared" si="20"/>
        <v>0</v>
      </c>
      <c r="AB30" s="59">
        <f t="shared" si="10"/>
        <v>0</v>
      </c>
      <c r="AC30" s="13"/>
      <c r="AD30" s="87" t="s">
        <v>18</v>
      </c>
      <c r="AE30" s="578">
        <v>0</v>
      </c>
      <c r="AF30" s="279"/>
      <c r="AG30" s="13" t="str">
        <f t="shared" si="14"/>
        <v/>
      </c>
    </row>
    <row r="31" spans="1:33" s="638" customFormat="1" ht="12" hidden="1" customHeight="1" x14ac:dyDescent="0.25">
      <c r="A31" s="49" t="s">
        <v>65</v>
      </c>
      <c r="B31" s="50"/>
      <c r="C31" s="51"/>
      <c r="D31" s="52"/>
      <c r="E31" s="105">
        <v>0</v>
      </c>
      <c r="F31" s="55" t="s">
        <v>51</v>
      </c>
      <c r="G31" s="59">
        <f t="shared" ref="G31:G36" si="22">IF(F31="Cal",E31/12,IF(F31="SM",E31/3,E31/9))</f>
        <v>0</v>
      </c>
      <c r="H31" s="15"/>
      <c r="I31" s="673">
        <f>ROUND(IF(F31="Cal",IF(AND($K$2="Yes",(D31*$T$1)/12&gt;Data!$C$3),Data!$C$3*Q31,(D31*$T$1*Q31)/12),IF(AND($K$2="Yes",(D31*$T$1)/9&gt;Data!$C$3),Data!$C$3*Q31,(D31*$T$1*Q31)/9)),0)</f>
        <v>0</v>
      </c>
      <c r="J31" s="673">
        <f>IF($K$1&gt;=2,ROUND(IF(F31="Cal",IF(AND($K$2="Yes",(D31*$T$2*$T$1)/12&gt;Data!$C$3),Data!$C$3*S31,(D31*$T$2*$T$1*S31)/12),IF(AND($K$2="Yes",(D31*($T$2*$T$1)/9)&gt;Data!$C$3),Data!$C$3*S31,(D31*$T$2*$T$1*S31)/9)),0),0)</f>
        <v>0</v>
      </c>
      <c r="K31" s="673">
        <f>IF($K$1&gt;=3,ROUND(IF(F31="Cal",IF(AND($K$2="Yes",(D31*$T$2^2*$T$1)/12&gt;Data!$C$3),Data!$C$3*U31,(D31*$T$2^2*$T$1*U31)/12),IF(AND($K$2="Yes",(D31*($T$2^2*$T$1)/9)&gt;Data!$C$3),Data!$C$3*U31,(D31*$T$2^2*$T$1*U31)/9)),0),0)</f>
        <v>0</v>
      </c>
      <c r="L31" s="673">
        <f>IF($K$1&gt;=4,ROUND(IF(F31="Cal",IF(AND($K$2="Yes",(D31*$T$2^3*$T$1)/12&gt;Data!$C$3),Data!$C$3*W31,(D31*$T$2^3*$T$1*W31)/12),IF(AND($K$2="Yes",(D31*($T$2^3*$T$1)/9)&gt;Data!$C$3),Data!$C$3*W31,(D31*$T$2^3*$T$1*W31)/9)),0),0)</f>
        <v>0</v>
      </c>
      <c r="M31" s="673">
        <f>IF($K$1&gt;=5,ROUND(IF(F31="Cal",IF(AND($K$2="Yes",(D31*$T$2^4*$T$1)/12&gt;Data!$C$3),Data!$C$3*Y31,(D31*$T$2^4*$T$1*Y31)/12),IF(AND($K$2="Yes",(D31*($T$2^4*$T$1)/9)&gt;Data!$C$3),Data!$C$3*Y31,(D31*$T$2^4*$T$1*Y31)/9)),0),0)</f>
        <v>0</v>
      </c>
      <c r="N31" s="673">
        <f>IF($K$1&gt;=5,ROUND(IF(F31="Cal",IF(AND($K$2="Yes",(D31*$T$2^5*$T$1)/12&gt;Data!$C$3),Data!$C$3*AA31,(D31*$T$2^5*$T$1*AA31)/12),IF(AND($K$2="Yes",(D31*($T$2^5*$T$1)/9)&gt;Data!$C$3),Data!$C$3*AA31,(D31*$T$2^5*$T$1*AA31)/9)),0),0)</f>
        <v>0</v>
      </c>
      <c r="O31" s="673">
        <f t="shared" ref="O31:O36" si="23">ROUND((SUM(I31:N31)),0)</f>
        <v>0</v>
      </c>
      <c r="P31" s="229"/>
      <c r="Q31" s="74">
        <f t="shared" ref="Q31:Q36" si="24">E31</f>
        <v>0</v>
      </c>
      <c r="R31" s="59">
        <f t="shared" ref="R31:R36" si="25">IF(F31="Cal",Q31/12,IF(F31="SM",Q31/3,Q31/9))</f>
        <v>0</v>
      </c>
      <c r="S31" s="74">
        <f t="shared" si="16"/>
        <v>0</v>
      </c>
      <c r="T31" s="59">
        <f t="shared" ref="T31:T36" si="26">IF(F31="Cal",S31/12,IF(F31="SM",S31/3,S31/9))</f>
        <v>0</v>
      </c>
      <c r="U31" s="74">
        <f t="shared" si="17"/>
        <v>0</v>
      </c>
      <c r="V31" s="59">
        <f t="shared" ref="V31:V36" si="27">IF(F31="Cal",U31/12,IF(F31="SM",U31/3,U31/9))</f>
        <v>0</v>
      </c>
      <c r="W31" s="74">
        <f t="shared" si="18"/>
        <v>0</v>
      </c>
      <c r="X31" s="59">
        <f t="shared" ref="X31:X36" si="28">IF(F31="Cal",W31/12,IF(F31="SM",W31/3,W31/9))</f>
        <v>0</v>
      </c>
      <c r="Y31" s="74">
        <f t="shared" si="19"/>
        <v>0</v>
      </c>
      <c r="Z31" s="59">
        <f t="shared" si="21"/>
        <v>0</v>
      </c>
      <c r="AA31" s="74">
        <f t="shared" si="20"/>
        <v>0</v>
      </c>
      <c r="AB31" s="59">
        <f t="shared" si="10"/>
        <v>0</v>
      </c>
      <c r="AC31" s="13"/>
      <c r="AD31" s="87" t="s">
        <v>18</v>
      </c>
      <c r="AE31" s="578">
        <v>0</v>
      </c>
      <c r="AF31" s="279"/>
      <c r="AG31" s="13" t="str">
        <f t="shared" ref="AG31:AG36" si="29">IF(AD31="Yes","&lt;&lt;-- Select Division","")</f>
        <v/>
      </c>
    </row>
    <row r="32" spans="1:33" s="638" customFormat="1" ht="12" hidden="1" customHeight="1" x14ac:dyDescent="0.25">
      <c r="A32" s="49" t="s">
        <v>65</v>
      </c>
      <c r="B32" s="50"/>
      <c r="C32" s="51"/>
      <c r="D32" s="52"/>
      <c r="E32" s="105">
        <v>0</v>
      </c>
      <c r="F32" s="55" t="s">
        <v>51</v>
      </c>
      <c r="G32" s="59">
        <f t="shared" si="22"/>
        <v>0</v>
      </c>
      <c r="H32" s="15"/>
      <c r="I32" s="673">
        <f>ROUND(IF(F32="Cal",IF(AND($K$2="Yes",(D32*$T$1)/12&gt;Data!$C$3),Data!$C$3*Q32,(D32*$T$1*Q32)/12),IF(AND($K$2="Yes",(D32*$T$1)/9&gt;Data!$C$3),Data!$C$3*Q32,(D32*$T$1*Q32)/9)),0)</f>
        <v>0</v>
      </c>
      <c r="J32" s="673">
        <f>IF($K$1&gt;=2,ROUND(IF(F32="Cal",IF(AND($K$2="Yes",(D32*$T$2*$T$1)/12&gt;Data!$C$3),Data!$C$3*S32,(D32*$T$2*$T$1*S32)/12),IF(AND($K$2="Yes",(D32*($T$2*$T$1)/9)&gt;Data!$C$3),Data!$C$3*S32,(D32*$T$2*$T$1*S32)/9)),0),0)</f>
        <v>0</v>
      </c>
      <c r="K32" s="673">
        <f>IF($K$1&gt;=3,ROUND(IF(F32="Cal",IF(AND($K$2="Yes",(D32*$T$2^2*$T$1)/12&gt;Data!$C$3),Data!$C$3*U32,(D32*$T$2^2*$T$1*U32)/12),IF(AND($K$2="Yes",(D32*($T$2^2*$T$1)/9)&gt;Data!$C$3),Data!$C$3*U32,(D32*$T$2^2*$T$1*U32)/9)),0),0)</f>
        <v>0</v>
      </c>
      <c r="L32" s="673">
        <f>IF($K$1&gt;=4,ROUND(IF(F32="Cal",IF(AND($K$2="Yes",(D32*$T$2^3*$T$1)/12&gt;Data!$C$3),Data!$C$3*W32,(D32*$T$2^3*$T$1*W32)/12),IF(AND($K$2="Yes",(D32*($T$2^3*$T$1)/9)&gt;Data!$C$3),Data!$C$3*W32,(D32*$T$2^3*$T$1*W32)/9)),0),0)</f>
        <v>0</v>
      </c>
      <c r="M32" s="673">
        <f>IF($K$1&gt;=5,ROUND(IF(F32="Cal",IF(AND($K$2="Yes",(D32*$T$2^4*$T$1)/12&gt;Data!$C$3),Data!$C$3*Y32,(D32*$T$2^4*$T$1*Y32)/12),IF(AND($K$2="Yes",(D32*($T$2^4*$T$1)/9)&gt;Data!$C$3),Data!$C$3*Y32,(D32*$T$2^4*$T$1*Y32)/9)),0),0)</f>
        <v>0</v>
      </c>
      <c r="N32" s="673">
        <f>IF($K$1&gt;=5,ROUND(IF(F32="Cal",IF(AND($K$2="Yes",(D32*$T$2^5*$T$1)/12&gt;Data!$C$3),Data!$C$3*AA32,(D32*$T$2^5*$T$1*AA32)/12),IF(AND($K$2="Yes",(D32*($T$2^5*$T$1)/9)&gt;Data!$C$3),Data!$C$3*AA32,(D32*$T$2^5*$T$1*AA32)/9)),0),0)</f>
        <v>0</v>
      </c>
      <c r="O32" s="673">
        <f t="shared" si="23"/>
        <v>0</v>
      </c>
      <c r="P32" s="229"/>
      <c r="Q32" s="74">
        <f t="shared" si="24"/>
        <v>0</v>
      </c>
      <c r="R32" s="59">
        <f t="shared" si="25"/>
        <v>0</v>
      </c>
      <c r="S32" s="74">
        <f t="shared" si="16"/>
        <v>0</v>
      </c>
      <c r="T32" s="59">
        <f t="shared" si="26"/>
        <v>0</v>
      </c>
      <c r="U32" s="74">
        <f t="shared" si="17"/>
        <v>0</v>
      </c>
      <c r="V32" s="59">
        <f t="shared" si="27"/>
        <v>0</v>
      </c>
      <c r="W32" s="74">
        <f t="shared" si="18"/>
        <v>0</v>
      </c>
      <c r="X32" s="59">
        <f t="shared" si="28"/>
        <v>0</v>
      </c>
      <c r="Y32" s="74">
        <f t="shared" si="19"/>
        <v>0</v>
      </c>
      <c r="Z32" s="59">
        <f t="shared" si="21"/>
        <v>0</v>
      </c>
      <c r="AA32" s="74">
        <f t="shared" si="20"/>
        <v>0</v>
      </c>
      <c r="AB32" s="59">
        <f t="shared" si="10"/>
        <v>0</v>
      </c>
      <c r="AC32" s="13"/>
      <c r="AD32" s="87" t="s">
        <v>18</v>
      </c>
      <c r="AE32" s="578">
        <v>0</v>
      </c>
      <c r="AF32" s="279"/>
      <c r="AG32" s="13" t="str">
        <f t="shared" si="29"/>
        <v/>
      </c>
    </row>
    <row r="33" spans="1:36" s="638" customFormat="1" ht="12" hidden="1" customHeight="1" x14ac:dyDescent="0.25">
      <c r="A33" s="49" t="s">
        <v>65</v>
      </c>
      <c r="B33" s="50"/>
      <c r="C33" s="51"/>
      <c r="D33" s="52"/>
      <c r="E33" s="105">
        <v>0</v>
      </c>
      <c r="F33" s="55" t="s">
        <v>51</v>
      </c>
      <c r="G33" s="59">
        <f t="shared" si="22"/>
        <v>0</v>
      </c>
      <c r="H33" s="15"/>
      <c r="I33" s="673">
        <f>ROUND(IF(F33="Cal",IF(AND($K$2="Yes",(D33*$T$1)/12&gt;Data!$C$3),Data!$C$3*Q33,(D33*$T$1*Q33)/12),IF(AND($K$2="Yes",(D33*$T$1)/9&gt;Data!$C$3),Data!$C$3*Q33,(D33*$T$1*Q33)/9)),0)</f>
        <v>0</v>
      </c>
      <c r="J33" s="673">
        <f>IF($K$1&gt;=2,ROUND(IF(F33="Cal",IF(AND($K$2="Yes",(D33*$T$2*$T$1)/12&gt;Data!$C$3),Data!$C$3*S33,(D33*$T$2*$T$1*S33)/12),IF(AND($K$2="Yes",(D33*($T$2*$T$1)/9)&gt;Data!$C$3),Data!$C$3*S33,(D33*$T$2*$T$1*S33)/9)),0),0)</f>
        <v>0</v>
      </c>
      <c r="K33" s="673">
        <f>IF($K$1&gt;=3,ROUND(IF(F33="Cal",IF(AND($K$2="Yes",(D33*$T$2^2*$T$1)/12&gt;Data!$C$3),Data!$C$3*U33,(D33*$T$2^2*$T$1*U33)/12),IF(AND($K$2="Yes",(D33*($T$2^2*$T$1)/9)&gt;Data!$C$3),Data!$C$3*U33,(D33*$T$2^2*$T$1*U33)/9)),0),0)</f>
        <v>0</v>
      </c>
      <c r="L33" s="673">
        <f>IF($K$1&gt;=4,ROUND(IF(F33="Cal",IF(AND($K$2="Yes",(D33*$T$2^3*$T$1)/12&gt;Data!$C$3),Data!$C$3*W33,(D33*$T$2^3*$T$1*W33)/12),IF(AND($K$2="Yes",(D33*($T$2^3*$T$1)/9)&gt;Data!$C$3),Data!$C$3*W33,(D33*$T$2^3*$T$1*W33)/9)),0),0)</f>
        <v>0</v>
      </c>
      <c r="M33" s="673">
        <f>IF($K$1&gt;=5,ROUND(IF(F33="Cal",IF(AND($K$2="Yes",(D33*$T$2^4*$T$1)/12&gt;Data!$C$3),Data!$C$3*Y33,(D33*$T$2^4*$T$1*Y33)/12),IF(AND($K$2="Yes",(D33*($T$2^4*$T$1)/9)&gt;Data!$C$3),Data!$C$3*Y33,(D33*$T$2^4*$T$1*Y33)/9)),0),0)</f>
        <v>0</v>
      </c>
      <c r="N33" s="673">
        <f>IF($K$1&gt;=5,ROUND(IF(F33="Cal",IF(AND($K$2="Yes",(D33*$T$2^5*$T$1)/12&gt;Data!$C$3),Data!$C$3*AA33,(D33*$T$2^5*$T$1*AA33)/12),IF(AND($K$2="Yes",(D33*($T$2^5*$T$1)/9)&gt;Data!$C$3),Data!$C$3*AA33,(D33*$T$2^5*$T$1*AA33)/9)),0),0)</f>
        <v>0</v>
      </c>
      <c r="O33" s="673">
        <f t="shared" si="23"/>
        <v>0</v>
      </c>
      <c r="P33" s="229"/>
      <c r="Q33" s="74">
        <f t="shared" si="24"/>
        <v>0</v>
      </c>
      <c r="R33" s="59">
        <f t="shared" si="25"/>
        <v>0</v>
      </c>
      <c r="S33" s="74">
        <f t="shared" si="16"/>
        <v>0</v>
      </c>
      <c r="T33" s="59">
        <f t="shared" si="26"/>
        <v>0</v>
      </c>
      <c r="U33" s="74">
        <f t="shared" si="17"/>
        <v>0</v>
      </c>
      <c r="V33" s="59">
        <f t="shared" si="27"/>
        <v>0</v>
      </c>
      <c r="W33" s="74">
        <f t="shared" si="18"/>
        <v>0</v>
      </c>
      <c r="X33" s="59">
        <f t="shared" si="28"/>
        <v>0</v>
      </c>
      <c r="Y33" s="74">
        <f t="shared" si="19"/>
        <v>0</v>
      </c>
      <c r="Z33" s="59">
        <f t="shared" si="21"/>
        <v>0</v>
      </c>
      <c r="AA33" s="74">
        <f t="shared" si="20"/>
        <v>0</v>
      </c>
      <c r="AB33" s="59">
        <f t="shared" si="10"/>
        <v>0</v>
      </c>
      <c r="AC33" s="13"/>
      <c r="AD33" s="87" t="s">
        <v>18</v>
      </c>
      <c r="AE33" s="578">
        <v>0</v>
      </c>
      <c r="AF33" s="279"/>
      <c r="AG33" s="13" t="str">
        <f t="shared" si="29"/>
        <v/>
      </c>
    </row>
    <row r="34" spans="1:36" s="638" customFormat="1" ht="12" hidden="1" customHeight="1" x14ac:dyDescent="0.25">
      <c r="A34" s="49" t="s">
        <v>65</v>
      </c>
      <c r="B34" s="50"/>
      <c r="C34" s="51"/>
      <c r="D34" s="52"/>
      <c r="E34" s="105">
        <v>0</v>
      </c>
      <c r="F34" s="55" t="s">
        <v>51</v>
      </c>
      <c r="G34" s="59">
        <f t="shared" si="22"/>
        <v>0</v>
      </c>
      <c r="H34" s="15"/>
      <c r="I34" s="673">
        <f>ROUND(IF(F34="Cal",IF(AND($K$2="Yes",(D34*$T$1)/12&gt;Data!$C$3),Data!$C$3*Q34,(D34*$T$1*Q34)/12),IF(AND($K$2="Yes",(D34*$T$1)/9&gt;Data!$C$3),Data!$C$3*Q34,(D34*$T$1*Q34)/9)),0)</f>
        <v>0</v>
      </c>
      <c r="J34" s="673">
        <f>IF($K$1&gt;=2,ROUND(IF(F34="Cal",IF(AND($K$2="Yes",(D34*$T$2*$T$1)/12&gt;Data!$C$3),Data!$C$3*S34,(D34*$T$2*$T$1*S34)/12),IF(AND($K$2="Yes",(D34*($T$2*$T$1)/9)&gt;Data!$C$3),Data!$C$3*S34,(D34*$T$2*$T$1*S34)/9)),0),0)</f>
        <v>0</v>
      </c>
      <c r="K34" s="673">
        <f>IF($K$1&gt;=3,ROUND(IF(F34="Cal",IF(AND($K$2="Yes",(D34*$T$2^2*$T$1)/12&gt;Data!$C$3),Data!$C$3*U34,(D34*$T$2^2*$T$1*U34)/12),IF(AND($K$2="Yes",(D34*($T$2^2*$T$1)/9)&gt;Data!$C$3),Data!$C$3*U34,(D34*$T$2^2*$T$1*U34)/9)),0),0)</f>
        <v>0</v>
      </c>
      <c r="L34" s="673">
        <f>IF($K$1&gt;=4,ROUND(IF(F34="Cal",IF(AND($K$2="Yes",(D34*$T$2^3*$T$1)/12&gt;Data!$C$3),Data!$C$3*W34,(D34*$T$2^3*$T$1*W34)/12),IF(AND($K$2="Yes",(D34*($T$2^3*$T$1)/9)&gt;Data!$C$3),Data!$C$3*W34,(D34*$T$2^3*$T$1*W34)/9)),0),0)</f>
        <v>0</v>
      </c>
      <c r="M34" s="673">
        <f>IF($K$1&gt;=5,ROUND(IF(F34="Cal",IF(AND($K$2="Yes",(D34*$T$2^4*$T$1)/12&gt;Data!$C$3),Data!$C$3*Y34,(D34*$T$2^4*$T$1*Y34)/12),IF(AND($K$2="Yes",(D34*($T$2^4*$T$1)/9)&gt;Data!$C$3),Data!$C$3*Y34,(D34*$T$2^4*$T$1*Y34)/9)),0),0)</f>
        <v>0</v>
      </c>
      <c r="N34" s="673">
        <f>IF($K$1&gt;=5,ROUND(IF(F34="Cal",IF(AND($K$2="Yes",(D34*$T$2^5*$T$1)/12&gt;Data!$C$3),Data!$C$3*AA34,(D34*$T$2^5*$T$1*AA34)/12),IF(AND($K$2="Yes",(D34*($T$2^5*$T$1)/9)&gt;Data!$C$3),Data!$C$3*AA34,(D34*$T$2^5*$T$1*AA34)/9)),0),0)</f>
        <v>0</v>
      </c>
      <c r="O34" s="673">
        <f t="shared" si="23"/>
        <v>0</v>
      </c>
      <c r="P34" s="229"/>
      <c r="Q34" s="74">
        <f t="shared" si="24"/>
        <v>0</v>
      </c>
      <c r="R34" s="59">
        <f t="shared" si="25"/>
        <v>0</v>
      </c>
      <c r="S34" s="74">
        <f t="shared" si="16"/>
        <v>0</v>
      </c>
      <c r="T34" s="59">
        <f t="shared" si="26"/>
        <v>0</v>
      </c>
      <c r="U34" s="74">
        <f t="shared" si="17"/>
        <v>0</v>
      </c>
      <c r="V34" s="59">
        <f t="shared" si="27"/>
        <v>0</v>
      </c>
      <c r="W34" s="74">
        <f t="shared" si="18"/>
        <v>0</v>
      </c>
      <c r="X34" s="59">
        <f t="shared" si="28"/>
        <v>0</v>
      </c>
      <c r="Y34" s="74">
        <f t="shared" si="19"/>
        <v>0</v>
      </c>
      <c r="Z34" s="59">
        <f t="shared" si="21"/>
        <v>0</v>
      </c>
      <c r="AA34" s="74">
        <f t="shared" si="20"/>
        <v>0</v>
      </c>
      <c r="AB34" s="59">
        <f t="shared" si="10"/>
        <v>0</v>
      </c>
      <c r="AC34" s="13"/>
      <c r="AD34" s="87" t="s">
        <v>18</v>
      </c>
      <c r="AE34" s="578">
        <v>0</v>
      </c>
      <c r="AF34" s="279"/>
      <c r="AG34" s="13" t="str">
        <f t="shared" si="29"/>
        <v/>
      </c>
    </row>
    <row r="35" spans="1:36" s="638" customFormat="1" ht="12" hidden="1" customHeight="1" x14ac:dyDescent="0.25">
      <c r="A35" s="49" t="s">
        <v>65</v>
      </c>
      <c r="B35" s="50"/>
      <c r="C35" s="51"/>
      <c r="D35" s="52"/>
      <c r="E35" s="105">
        <v>0</v>
      </c>
      <c r="F35" s="55" t="s">
        <v>51</v>
      </c>
      <c r="G35" s="59">
        <f t="shared" si="22"/>
        <v>0</v>
      </c>
      <c r="H35" s="15"/>
      <c r="I35" s="673">
        <f>ROUND(IF(F35="Cal",IF(AND($K$2="Yes",(D35*$T$1)/12&gt;Data!$C$3),Data!$C$3*Q35,(D35*$T$1*Q35)/12),IF(AND($K$2="Yes",(D35*$T$1)/9&gt;Data!$C$3),Data!$C$3*Q35,(D35*$T$1*Q35)/9)),0)</f>
        <v>0</v>
      </c>
      <c r="J35" s="673">
        <f>IF($K$1&gt;=2,ROUND(IF(F35="Cal",IF(AND($K$2="Yes",(D35*$T$2*$T$1)/12&gt;Data!$C$3),Data!$C$3*S35,(D35*$T$2*$T$1*S35)/12),IF(AND($K$2="Yes",(D35*($T$2*$T$1)/9)&gt;Data!$C$3),Data!$C$3*S35,(D35*$T$2*$T$1*S35)/9)),0),0)</f>
        <v>0</v>
      </c>
      <c r="K35" s="673">
        <f>IF($K$1&gt;=3,ROUND(IF(F35="Cal",IF(AND($K$2="Yes",(D35*$T$2^2*$T$1)/12&gt;Data!$C$3),Data!$C$3*U35,(D35*$T$2^2*$T$1*U35)/12),IF(AND($K$2="Yes",(D35*($T$2^2*$T$1)/9)&gt;Data!$C$3),Data!$C$3*U35,(D35*$T$2^2*$T$1*U35)/9)),0),0)</f>
        <v>0</v>
      </c>
      <c r="L35" s="673">
        <f>IF($K$1&gt;=4,ROUND(IF(F35="Cal",IF(AND($K$2="Yes",(D35*$T$2^3*$T$1)/12&gt;Data!$C$3),Data!$C$3*W35,(D35*$T$2^3*$T$1*W35)/12),IF(AND($K$2="Yes",(D35*($T$2^3*$T$1)/9)&gt;Data!$C$3),Data!$C$3*W35,(D35*$T$2^3*$T$1*W35)/9)),0),0)</f>
        <v>0</v>
      </c>
      <c r="M35" s="673">
        <f>IF($K$1&gt;=5,ROUND(IF(F35="Cal",IF(AND($K$2="Yes",(D35*$T$2^4*$T$1)/12&gt;Data!$C$3),Data!$C$3*Y35,(D35*$T$2^4*$T$1*Y35)/12),IF(AND($K$2="Yes",(D35*($T$2^4*$T$1)/9)&gt;Data!$C$3),Data!$C$3*Y35,(D35*$T$2^4*$T$1*Y35)/9)),0),0)</f>
        <v>0</v>
      </c>
      <c r="N35" s="673">
        <f>IF($K$1&gt;=5,ROUND(IF(F35="Cal",IF(AND($K$2="Yes",(D35*$T$2^5*$T$1)/12&gt;Data!$C$3),Data!$C$3*AA35,(D35*$T$2^5*$T$1*AA35)/12),IF(AND($K$2="Yes",(D35*($T$2^5*$T$1)/9)&gt;Data!$C$3),Data!$C$3*AA35,(D35*$T$2^5*$T$1*AA35)/9)),0),0)</f>
        <v>0</v>
      </c>
      <c r="O35" s="673">
        <f t="shared" si="23"/>
        <v>0</v>
      </c>
      <c r="P35" s="229"/>
      <c r="Q35" s="74">
        <f t="shared" si="24"/>
        <v>0</v>
      </c>
      <c r="R35" s="59">
        <f t="shared" si="25"/>
        <v>0</v>
      </c>
      <c r="S35" s="74">
        <f t="shared" si="16"/>
        <v>0</v>
      </c>
      <c r="T35" s="59">
        <f t="shared" si="26"/>
        <v>0</v>
      </c>
      <c r="U35" s="74">
        <f t="shared" si="17"/>
        <v>0</v>
      </c>
      <c r="V35" s="59">
        <f t="shared" si="27"/>
        <v>0</v>
      </c>
      <c r="W35" s="74">
        <f t="shared" si="18"/>
        <v>0</v>
      </c>
      <c r="X35" s="59">
        <f t="shared" si="28"/>
        <v>0</v>
      </c>
      <c r="Y35" s="74">
        <f t="shared" si="19"/>
        <v>0</v>
      </c>
      <c r="Z35" s="59">
        <f t="shared" si="21"/>
        <v>0</v>
      </c>
      <c r="AA35" s="74">
        <f t="shared" si="20"/>
        <v>0</v>
      </c>
      <c r="AB35" s="59">
        <f t="shared" si="10"/>
        <v>0</v>
      </c>
      <c r="AC35" s="13"/>
      <c r="AD35" s="87" t="s">
        <v>18</v>
      </c>
      <c r="AE35" s="578">
        <v>0</v>
      </c>
      <c r="AF35" s="279"/>
      <c r="AG35" s="13" t="str">
        <f t="shared" si="29"/>
        <v/>
      </c>
    </row>
    <row r="36" spans="1:36" s="638" customFormat="1" ht="12" hidden="1" customHeight="1" x14ac:dyDescent="0.25">
      <c r="A36" s="49" t="s">
        <v>65</v>
      </c>
      <c r="B36" s="50"/>
      <c r="C36" s="51"/>
      <c r="D36" s="52"/>
      <c r="E36" s="105">
        <v>0</v>
      </c>
      <c r="F36" s="55" t="s">
        <v>51</v>
      </c>
      <c r="G36" s="59">
        <f t="shared" si="22"/>
        <v>0</v>
      </c>
      <c r="H36" s="15"/>
      <c r="I36" s="673">
        <f>ROUND(IF(F36="Cal",IF(AND($K$2="Yes",(D36*$T$1)/12&gt;Data!$C$3),Data!$C$3*Q36,(D36*$T$1*Q36)/12),IF(AND($K$2="Yes",(D36*$T$1)/9&gt;Data!$C$3),Data!$C$3*Q36,(D36*$T$1*Q36)/9)),0)</f>
        <v>0</v>
      </c>
      <c r="J36" s="673">
        <f>IF($K$1&gt;=2,ROUND(IF(F36="Cal",IF(AND($K$2="Yes",(D36*$T$2*$T$1)/12&gt;Data!$C$3),Data!$C$3*S36,(D36*$T$2*$T$1*S36)/12),IF(AND($K$2="Yes",(D36*($T$2*$T$1)/9)&gt;Data!$C$3),Data!$C$3*S36,(D36*$T$2*$T$1*S36)/9)),0),0)</f>
        <v>0</v>
      </c>
      <c r="K36" s="673">
        <f>IF($K$1&gt;=3,ROUND(IF(F36="Cal",IF(AND($K$2="Yes",(D36*$T$2^2*$T$1)/12&gt;Data!$C$3),Data!$C$3*U36,(D36*$T$2^2*$T$1*U36)/12),IF(AND($K$2="Yes",(D36*($T$2^2*$T$1)/9)&gt;Data!$C$3),Data!$C$3*U36,(D36*$T$2^2*$T$1*U36)/9)),0),0)</f>
        <v>0</v>
      </c>
      <c r="L36" s="673">
        <f>IF($K$1&gt;=4,ROUND(IF(F36="Cal",IF(AND($K$2="Yes",(D36*$T$2^3*$T$1)/12&gt;Data!$C$3),Data!$C$3*W36,(D36*$T$2^3*$T$1*W36)/12),IF(AND($K$2="Yes",(D36*($T$2^3*$T$1)/9)&gt;Data!$C$3),Data!$C$3*W36,(D36*$T$2^3*$T$1*W36)/9)),0),0)</f>
        <v>0</v>
      </c>
      <c r="M36" s="673">
        <f>IF($K$1&gt;=5,ROUND(IF(F36="Cal",IF(AND($K$2="Yes",(D36*$T$2^4*$T$1)/12&gt;Data!$C$3),Data!$C$3*Y36,(D36*$T$2^4*$T$1*Y36)/12),IF(AND($K$2="Yes",(D36*($T$2^4*$T$1)/9)&gt;Data!$C$3),Data!$C$3*Y36,(D36*$T$2^4*$T$1*Y36)/9)),0),0)</f>
        <v>0</v>
      </c>
      <c r="N36" s="673">
        <f>IF($K$1&gt;=5,ROUND(IF(F36="Cal",IF(AND($K$2="Yes",(D36*$T$2^5*$T$1)/12&gt;Data!$C$3),Data!$C$3*AA36,(D36*$T$2^5*$T$1*AA36)/12),IF(AND($K$2="Yes",(D36*($T$2^5*$T$1)/9)&gt;Data!$C$3),Data!$C$3*AA36,(D36*$T$2^5*$T$1*AA36)/9)),0),0)</f>
        <v>0</v>
      </c>
      <c r="O36" s="673">
        <f t="shared" si="23"/>
        <v>0</v>
      </c>
      <c r="P36" s="229"/>
      <c r="Q36" s="74">
        <f t="shared" si="24"/>
        <v>0</v>
      </c>
      <c r="R36" s="59">
        <f t="shared" si="25"/>
        <v>0</v>
      </c>
      <c r="S36" s="74">
        <f t="shared" si="16"/>
        <v>0</v>
      </c>
      <c r="T36" s="59">
        <f t="shared" si="26"/>
        <v>0</v>
      </c>
      <c r="U36" s="74">
        <f t="shared" si="17"/>
        <v>0</v>
      </c>
      <c r="V36" s="59">
        <f t="shared" si="27"/>
        <v>0</v>
      </c>
      <c r="W36" s="74">
        <f t="shared" si="18"/>
        <v>0</v>
      </c>
      <c r="X36" s="59">
        <f t="shared" si="28"/>
        <v>0</v>
      </c>
      <c r="Y36" s="74">
        <f t="shared" si="19"/>
        <v>0</v>
      </c>
      <c r="Z36" s="59">
        <f t="shared" si="21"/>
        <v>0</v>
      </c>
      <c r="AA36" s="74">
        <f t="shared" si="20"/>
        <v>0</v>
      </c>
      <c r="AB36" s="59">
        <f t="shared" si="10"/>
        <v>0</v>
      </c>
      <c r="AC36" s="13"/>
      <c r="AD36" s="87" t="s">
        <v>18</v>
      </c>
      <c r="AE36" s="578">
        <v>0</v>
      </c>
      <c r="AF36" s="279"/>
      <c r="AG36" s="13" t="str">
        <f t="shared" si="29"/>
        <v/>
      </c>
    </row>
    <row r="37" spans="1:36" ht="12.75" customHeight="1" thickBot="1" x14ac:dyDescent="0.3">
      <c r="A37" s="177" t="s">
        <v>170</v>
      </c>
      <c r="B37" s="178"/>
      <c r="C37" s="178"/>
      <c r="D37" s="178"/>
      <c r="E37" s="178"/>
      <c r="F37" s="178"/>
      <c r="G37" s="179"/>
      <c r="H37" s="15"/>
      <c r="I37" s="674">
        <f t="shared" ref="I37:O37" si="30">SUM(I11:I36)</f>
        <v>125001</v>
      </c>
      <c r="J37" s="674">
        <f t="shared" si="30"/>
        <v>128751</v>
      </c>
      <c r="K37" s="674">
        <f t="shared" si="30"/>
        <v>132612</v>
      </c>
      <c r="L37" s="674">
        <f t="shared" si="30"/>
        <v>136590</v>
      </c>
      <c r="M37" s="674">
        <f t="shared" ref="M37" si="31">SUM(M11:M36)</f>
        <v>140688</v>
      </c>
      <c r="N37" s="674">
        <f t="shared" si="30"/>
        <v>144909</v>
      </c>
      <c r="O37" s="674">
        <f t="shared" si="30"/>
        <v>808551</v>
      </c>
      <c r="P37" s="30"/>
      <c r="Q37" s="181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39"/>
      <c r="AE37" s="190"/>
      <c r="AF37" s="13"/>
      <c r="AG37" s="13"/>
      <c r="AH37" s="13"/>
      <c r="AI37" s="13"/>
      <c r="AJ37" s="13"/>
    </row>
    <row r="38" spans="1:36" ht="12.75" customHeight="1" thickTop="1" x14ac:dyDescent="0.25">
      <c r="A38" s="13"/>
      <c r="B38" s="13"/>
      <c r="C38" s="13"/>
      <c r="D38" s="13"/>
      <c r="E38" s="13"/>
      <c r="F38" s="13"/>
      <c r="G38" s="13"/>
      <c r="H38" s="15"/>
      <c r="I38" s="675"/>
      <c r="J38" s="675"/>
      <c r="K38" s="675"/>
      <c r="L38" s="675"/>
      <c r="M38" s="675"/>
      <c r="N38" s="675"/>
      <c r="O38" s="675"/>
      <c r="P38" s="30"/>
      <c r="Q38" s="181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39"/>
      <c r="AE38" s="190"/>
      <c r="AF38" s="13"/>
      <c r="AG38" s="13"/>
      <c r="AH38" s="13"/>
      <c r="AI38" s="13"/>
      <c r="AJ38" s="13"/>
    </row>
    <row r="39" spans="1:36" ht="12.75" customHeight="1" x14ac:dyDescent="0.25">
      <c r="A39" s="43" t="s">
        <v>171</v>
      </c>
      <c r="B39" s="13"/>
      <c r="C39" s="13"/>
      <c r="D39" s="13"/>
      <c r="E39" s="13"/>
      <c r="F39" s="13"/>
      <c r="G39" s="13"/>
      <c r="H39" s="15"/>
      <c r="I39" s="675"/>
      <c r="J39" s="675"/>
      <c r="K39" s="675"/>
      <c r="L39" s="675"/>
      <c r="M39" s="675"/>
      <c r="N39" s="675"/>
      <c r="O39" s="675"/>
      <c r="P39" s="30"/>
      <c r="Q39" s="181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39"/>
      <c r="AE39" s="190"/>
      <c r="AF39" s="13"/>
      <c r="AG39" s="13"/>
      <c r="AH39" s="13"/>
      <c r="AI39" s="13"/>
      <c r="AJ39" s="13"/>
    </row>
    <row r="40" spans="1:36" ht="12" customHeight="1" x14ac:dyDescent="0.25">
      <c r="A40" s="182" t="s">
        <v>31</v>
      </c>
      <c r="B40" s="183" t="s">
        <v>32</v>
      </c>
      <c r="C40" s="642" t="s">
        <v>313</v>
      </c>
      <c r="D40" s="184"/>
      <c r="E40" s="47"/>
      <c r="F40" s="47"/>
      <c r="G40" s="47" t="s">
        <v>172</v>
      </c>
      <c r="H40" s="15"/>
      <c r="I40" s="666"/>
      <c r="J40" s="666"/>
      <c r="K40" s="666"/>
      <c r="L40" s="666"/>
      <c r="M40" s="666"/>
      <c r="N40" s="666"/>
      <c r="O40" s="666"/>
      <c r="P40" s="30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39"/>
      <c r="AE40" s="190"/>
      <c r="AF40" s="13"/>
      <c r="AG40" s="13"/>
      <c r="AH40" s="13"/>
      <c r="AI40" s="13"/>
      <c r="AJ40" s="13"/>
    </row>
    <row r="41" spans="1:36" ht="12" customHeight="1" x14ac:dyDescent="0.25">
      <c r="A41" s="175" t="str">
        <f t="shared" ref="A41:A48" si="32">A11</f>
        <v>PI</v>
      </c>
      <c r="B41" s="185" t="str">
        <f t="shared" ref="B41:C41" si="33">B11</f>
        <v>John Doe</v>
      </c>
      <c r="C41" s="606" t="str">
        <f t="shared" si="33"/>
        <v>ENG</v>
      </c>
      <c r="D41" s="13"/>
      <c r="E41" s="181"/>
      <c r="F41" s="181"/>
      <c r="G41" s="186">
        <v>0.35</v>
      </c>
      <c r="H41" s="15"/>
      <c r="I41" s="673">
        <f t="shared" ref="I41:I48" si="34">ROUND((G41*I11),0)</f>
        <v>14583</v>
      </c>
      <c r="J41" s="673">
        <f t="shared" ref="J41:J48" si="35">ROUND((G41*J11),0)</f>
        <v>15021</v>
      </c>
      <c r="K41" s="673">
        <f t="shared" ref="K41:K48" si="36">ROUND((G41*K11),0)</f>
        <v>15471</v>
      </c>
      <c r="L41" s="673">
        <f t="shared" ref="L41:L48" si="37">ROUND((G41*L11),0)</f>
        <v>15936</v>
      </c>
      <c r="M41" s="673">
        <f>ROUND((G41*M11),0)</f>
        <v>16414</v>
      </c>
      <c r="N41" s="673">
        <f t="shared" ref="N41:N48" si="38">ROUND((G41*N11),0)</f>
        <v>16906</v>
      </c>
      <c r="O41" s="673">
        <f t="shared" ref="O41:O66" si="39">ROUND((SUM(I41:N41)),0)</f>
        <v>94331</v>
      </c>
      <c r="P41" s="30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39"/>
      <c r="AE41" s="190"/>
      <c r="AF41" s="13"/>
      <c r="AG41" s="13"/>
      <c r="AH41" s="13"/>
      <c r="AI41" s="13"/>
      <c r="AJ41" s="13"/>
    </row>
    <row r="42" spans="1:36" ht="12" customHeight="1" x14ac:dyDescent="0.25">
      <c r="A42" s="175" t="str">
        <f t="shared" si="32"/>
        <v>Project Manager</v>
      </c>
      <c r="B42" s="185" t="str">
        <f t="shared" ref="B42:C42" si="40">B12</f>
        <v>Jane Doe</v>
      </c>
      <c r="C42" s="606" t="str">
        <f t="shared" si="40"/>
        <v>PMO</v>
      </c>
      <c r="D42" s="13"/>
      <c r="E42" s="181"/>
      <c r="F42" s="181"/>
      <c r="G42" s="186">
        <v>0.3</v>
      </c>
      <c r="H42" s="15"/>
      <c r="I42" s="673">
        <f t="shared" si="34"/>
        <v>12500</v>
      </c>
      <c r="J42" s="673">
        <f t="shared" si="35"/>
        <v>12875</v>
      </c>
      <c r="K42" s="673">
        <f t="shared" si="36"/>
        <v>13261</v>
      </c>
      <c r="L42" s="673">
        <f t="shared" si="37"/>
        <v>13659</v>
      </c>
      <c r="M42" s="673">
        <f t="shared" ref="M42:M66" si="41">ROUND((G42*M12),0)</f>
        <v>14069</v>
      </c>
      <c r="N42" s="673">
        <f t="shared" si="38"/>
        <v>14491</v>
      </c>
      <c r="O42" s="673">
        <f t="shared" si="39"/>
        <v>80855</v>
      </c>
      <c r="P42" s="30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39"/>
      <c r="AE42" s="190"/>
      <c r="AF42" s="13"/>
      <c r="AG42" s="13"/>
      <c r="AH42" s="13"/>
      <c r="AI42" s="13"/>
      <c r="AJ42" s="13"/>
    </row>
    <row r="43" spans="1:36" ht="12" customHeight="1" x14ac:dyDescent="0.25">
      <c r="A43" s="175" t="str">
        <f t="shared" si="32"/>
        <v>Systems Engineer</v>
      </c>
      <c r="B43" s="185" t="str">
        <f t="shared" ref="B43:C43" si="42">B13</f>
        <v>TBD</v>
      </c>
      <c r="C43" s="606" t="str">
        <f t="shared" si="42"/>
        <v>ENG</v>
      </c>
      <c r="D43" s="13"/>
      <c r="E43" s="181"/>
      <c r="F43" s="181"/>
      <c r="G43" s="186">
        <v>0.3</v>
      </c>
      <c r="H43" s="15"/>
      <c r="I43" s="673">
        <f t="shared" si="34"/>
        <v>12500</v>
      </c>
      <c r="J43" s="673">
        <f t="shared" si="35"/>
        <v>12875</v>
      </c>
      <c r="K43" s="673">
        <f t="shared" si="36"/>
        <v>13261</v>
      </c>
      <c r="L43" s="673">
        <f t="shared" si="37"/>
        <v>13659</v>
      </c>
      <c r="M43" s="673">
        <f t="shared" si="41"/>
        <v>14069</v>
      </c>
      <c r="N43" s="673">
        <f t="shared" si="38"/>
        <v>14491</v>
      </c>
      <c r="O43" s="673">
        <f t="shared" si="39"/>
        <v>80855</v>
      </c>
      <c r="P43" s="30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39"/>
      <c r="AE43" s="190"/>
      <c r="AF43" s="13"/>
      <c r="AG43" s="13"/>
      <c r="AH43" s="13"/>
      <c r="AI43" s="13"/>
      <c r="AJ43" s="13"/>
    </row>
    <row r="44" spans="1:36" ht="12" customHeight="1" x14ac:dyDescent="0.25">
      <c r="A44" s="175" t="str">
        <f t="shared" si="32"/>
        <v>Software Engineer</v>
      </c>
      <c r="B44" s="185">
        <f t="shared" ref="B44:C44" si="43">B14</f>
        <v>0</v>
      </c>
      <c r="C44" s="606">
        <f t="shared" si="43"/>
        <v>0</v>
      </c>
      <c r="D44" s="13"/>
      <c r="E44" s="181"/>
      <c r="F44" s="181"/>
      <c r="G44" s="186">
        <v>0.3</v>
      </c>
      <c r="H44" s="15"/>
      <c r="I44" s="673">
        <f t="shared" si="34"/>
        <v>0</v>
      </c>
      <c r="J44" s="673">
        <f t="shared" si="35"/>
        <v>0</v>
      </c>
      <c r="K44" s="673">
        <f t="shared" si="36"/>
        <v>0</v>
      </c>
      <c r="L44" s="673">
        <f t="shared" si="37"/>
        <v>0</v>
      </c>
      <c r="M44" s="673">
        <f t="shared" si="41"/>
        <v>0</v>
      </c>
      <c r="N44" s="673">
        <f t="shared" si="38"/>
        <v>0</v>
      </c>
      <c r="O44" s="673">
        <f t="shared" si="39"/>
        <v>0</v>
      </c>
      <c r="P44" s="30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39"/>
      <c r="AE44" s="190"/>
      <c r="AF44" s="13"/>
      <c r="AG44" s="13"/>
      <c r="AH44" s="13"/>
      <c r="AI44" s="13"/>
      <c r="AJ44" s="13"/>
    </row>
    <row r="45" spans="1:36" ht="12" customHeight="1" x14ac:dyDescent="0.25">
      <c r="A45" s="175" t="str">
        <f t="shared" si="32"/>
        <v>Mechanical Engineer</v>
      </c>
      <c r="B45" s="185">
        <f t="shared" ref="B45:C45" si="44">B15</f>
        <v>0</v>
      </c>
      <c r="C45" s="606">
        <f t="shared" si="44"/>
        <v>0</v>
      </c>
      <c r="D45" s="13"/>
      <c r="E45" s="181"/>
      <c r="F45" s="181"/>
      <c r="G45" s="186">
        <v>0.3</v>
      </c>
      <c r="H45" s="15"/>
      <c r="I45" s="673">
        <f t="shared" si="34"/>
        <v>0</v>
      </c>
      <c r="J45" s="673">
        <f t="shared" si="35"/>
        <v>0</v>
      </c>
      <c r="K45" s="673">
        <f t="shared" si="36"/>
        <v>0</v>
      </c>
      <c r="L45" s="673">
        <f t="shared" si="37"/>
        <v>0</v>
      </c>
      <c r="M45" s="673">
        <f t="shared" si="41"/>
        <v>0</v>
      </c>
      <c r="N45" s="673">
        <f t="shared" si="38"/>
        <v>0</v>
      </c>
      <c r="O45" s="673">
        <f t="shared" si="39"/>
        <v>0</v>
      </c>
      <c r="P45" s="30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39"/>
      <c r="AE45" s="190"/>
      <c r="AF45" s="13"/>
      <c r="AG45" s="13"/>
      <c r="AH45" s="13"/>
      <c r="AI45" s="13"/>
      <c r="AJ45" s="13"/>
    </row>
    <row r="46" spans="1:36" ht="12.75" customHeight="1" x14ac:dyDescent="0.25">
      <c r="A46" s="175" t="str">
        <f t="shared" si="32"/>
        <v>Electrical/Electronic Engineer</v>
      </c>
      <c r="B46" s="185">
        <f t="shared" ref="B46:C46" si="45">B16</f>
        <v>0</v>
      </c>
      <c r="C46" s="606">
        <f t="shared" si="45"/>
        <v>0</v>
      </c>
      <c r="D46" s="13"/>
      <c r="E46" s="181"/>
      <c r="F46" s="181"/>
      <c r="G46" s="186">
        <v>0.3</v>
      </c>
      <c r="H46" s="15"/>
      <c r="I46" s="673">
        <f t="shared" si="34"/>
        <v>0</v>
      </c>
      <c r="J46" s="673">
        <f t="shared" si="35"/>
        <v>0</v>
      </c>
      <c r="K46" s="673">
        <f t="shared" si="36"/>
        <v>0</v>
      </c>
      <c r="L46" s="673">
        <f t="shared" si="37"/>
        <v>0</v>
      </c>
      <c r="M46" s="673">
        <f t="shared" si="41"/>
        <v>0</v>
      </c>
      <c r="N46" s="673">
        <f t="shared" si="38"/>
        <v>0</v>
      </c>
      <c r="O46" s="673">
        <f t="shared" si="39"/>
        <v>0</v>
      </c>
      <c r="P46" s="30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39"/>
      <c r="AE46" s="190"/>
      <c r="AF46" s="13"/>
      <c r="AG46" s="13"/>
      <c r="AH46" s="13"/>
      <c r="AI46" s="13"/>
      <c r="AJ46" s="13"/>
    </row>
    <row r="47" spans="1:36" ht="12.75" customHeight="1" x14ac:dyDescent="0.25">
      <c r="A47" s="175" t="str">
        <f t="shared" si="32"/>
        <v>Controls Engineer</v>
      </c>
      <c r="B47" s="185">
        <f t="shared" ref="B47:C47" si="46">B17</f>
        <v>0</v>
      </c>
      <c r="C47" s="606">
        <f t="shared" si="46"/>
        <v>0</v>
      </c>
      <c r="D47" s="13"/>
      <c r="E47" s="181"/>
      <c r="F47" s="181"/>
      <c r="G47" s="186">
        <v>0.3</v>
      </c>
      <c r="H47" s="15"/>
      <c r="I47" s="673">
        <f t="shared" si="34"/>
        <v>0</v>
      </c>
      <c r="J47" s="673">
        <f t="shared" si="35"/>
        <v>0</v>
      </c>
      <c r="K47" s="673">
        <f t="shared" si="36"/>
        <v>0</v>
      </c>
      <c r="L47" s="673">
        <f t="shared" si="37"/>
        <v>0</v>
      </c>
      <c r="M47" s="673">
        <f t="shared" si="41"/>
        <v>0</v>
      </c>
      <c r="N47" s="673">
        <f t="shared" si="38"/>
        <v>0</v>
      </c>
      <c r="O47" s="673">
        <f t="shared" si="39"/>
        <v>0</v>
      </c>
      <c r="P47" s="30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39"/>
      <c r="AE47" s="190"/>
      <c r="AF47" s="13"/>
      <c r="AG47" s="13"/>
      <c r="AH47" s="13"/>
      <c r="AI47" s="13"/>
      <c r="AJ47" s="13"/>
    </row>
    <row r="48" spans="1:36" ht="12.75" customHeight="1" x14ac:dyDescent="0.25">
      <c r="A48" s="175" t="str">
        <f t="shared" si="32"/>
        <v>Optical Engineer</v>
      </c>
      <c r="B48" s="185">
        <f t="shared" ref="B48:C48" si="47">B18</f>
        <v>0</v>
      </c>
      <c r="C48" s="606">
        <f t="shared" si="47"/>
        <v>0</v>
      </c>
      <c r="D48" s="13"/>
      <c r="E48" s="181"/>
      <c r="F48" s="181"/>
      <c r="G48" s="186">
        <v>0.3</v>
      </c>
      <c r="H48" s="15"/>
      <c r="I48" s="673">
        <f t="shared" si="34"/>
        <v>0</v>
      </c>
      <c r="J48" s="673">
        <f t="shared" si="35"/>
        <v>0</v>
      </c>
      <c r="K48" s="673">
        <f t="shared" si="36"/>
        <v>0</v>
      </c>
      <c r="L48" s="673">
        <f t="shared" si="37"/>
        <v>0</v>
      </c>
      <c r="M48" s="673">
        <f t="shared" si="41"/>
        <v>0</v>
      </c>
      <c r="N48" s="673">
        <f t="shared" si="38"/>
        <v>0</v>
      </c>
      <c r="O48" s="673">
        <f t="shared" si="39"/>
        <v>0</v>
      </c>
      <c r="P48" s="30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39"/>
      <c r="AE48" s="190"/>
      <c r="AF48" s="13"/>
      <c r="AG48" s="13"/>
      <c r="AH48" s="13"/>
      <c r="AI48" s="13"/>
      <c r="AJ48" s="13"/>
    </row>
    <row r="49" spans="1:36" ht="12.75" customHeight="1" x14ac:dyDescent="0.25">
      <c r="A49" s="175" t="str">
        <f t="shared" ref="A49:C66" si="48">A19</f>
        <v>Mechanical Technican</v>
      </c>
      <c r="B49" s="185">
        <f t="shared" si="48"/>
        <v>0</v>
      </c>
      <c r="C49" s="606">
        <f t="shared" si="48"/>
        <v>0</v>
      </c>
      <c r="D49" s="13"/>
      <c r="E49" s="181"/>
      <c r="F49" s="181"/>
      <c r="G49" s="186">
        <v>0.3</v>
      </c>
      <c r="H49" s="15"/>
      <c r="I49" s="673">
        <f t="shared" ref="I49:I66" si="49">ROUND((G49*I19),0)</f>
        <v>0</v>
      </c>
      <c r="J49" s="673">
        <f t="shared" ref="J49:J66" si="50">ROUND((G49*J19),0)</f>
        <v>0</v>
      </c>
      <c r="K49" s="673">
        <f t="shared" ref="K49:K66" si="51">ROUND((G49*K19),0)</f>
        <v>0</v>
      </c>
      <c r="L49" s="673">
        <f t="shared" ref="L49:L66" si="52">ROUND((G49*L19),0)</f>
        <v>0</v>
      </c>
      <c r="M49" s="673">
        <f t="shared" si="41"/>
        <v>0</v>
      </c>
      <c r="N49" s="673">
        <f t="shared" ref="N49:N66" si="53">ROUND((G49*N19),0)</f>
        <v>0</v>
      </c>
      <c r="O49" s="673">
        <f t="shared" si="39"/>
        <v>0</v>
      </c>
      <c r="P49" s="30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39"/>
      <c r="AE49" s="190"/>
      <c r="AF49" s="13"/>
      <c r="AG49" s="13"/>
      <c r="AH49" s="13"/>
      <c r="AI49" s="13"/>
      <c r="AJ49" s="13"/>
    </row>
    <row r="50" spans="1:36" ht="12.75" customHeight="1" x14ac:dyDescent="0.25">
      <c r="A50" s="175" t="str">
        <f t="shared" si="48"/>
        <v>Electrical/Electronic Technican</v>
      </c>
      <c r="B50" s="185">
        <f t="shared" si="48"/>
        <v>0</v>
      </c>
      <c r="C50" s="606">
        <f t="shared" si="48"/>
        <v>0</v>
      </c>
      <c r="D50" s="13"/>
      <c r="E50" s="181"/>
      <c r="F50" s="181"/>
      <c r="G50" s="186">
        <v>0.3</v>
      </c>
      <c r="H50" s="15"/>
      <c r="I50" s="673">
        <f t="shared" si="49"/>
        <v>0</v>
      </c>
      <c r="J50" s="673">
        <f t="shared" si="50"/>
        <v>0</v>
      </c>
      <c r="K50" s="673">
        <f t="shared" si="51"/>
        <v>0</v>
      </c>
      <c r="L50" s="673">
        <f t="shared" si="52"/>
        <v>0</v>
      </c>
      <c r="M50" s="673">
        <f>ROUND((G50*M20),0)</f>
        <v>0</v>
      </c>
      <c r="N50" s="673">
        <f t="shared" si="53"/>
        <v>0</v>
      </c>
      <c r="O50" s="673">
        <f t="shared" si="39"/>
        <v>0</v>
      </c>
      <c r="P50" s="30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39"/>
      <c r="AE50" s="190"/>
      <c r="AF50" s="13"/>
      <c r="AG50" s="13"/>
      <c r="AH50" s="13"/>
      <c r="AI50" s="13"/>
      <c r="AJ50" s="13"/>
    </row>
    <row r="51" spans="1:36" ht="12.75" customHeight="1" x14ac:dyDescent="0.25">
      <c r="A51" s="175" t="str">
        <f t="shared" si="48"/>
        <v>Controls Technican</v>
      </c>
      <c r="B51" s="185">
        <f t="shared" si="48"/>
        <v>0</v>
      </c>
      <c r="C51" s="606">
        <f t="shared" si="48"/>
        <v>0</v>
      </c>
      <c r="D51" s="13"/>
      <c r="E51" s="181"/>
      <c r="F51" s="181"/>
      <c r="G51" s="186">
        <v>0.3</v>
      </c>
      <c r="H51" s="15"/>
      <c r="I51" s="673">
        <f t="shared" si="49"/>
        <v>0</v>
      </c>
      <c r="J51" s="673">
        <f t="shared" si="50"/>
        <v>0</v>
      </c>
      <c r="K51" s="673">
        <f t="shared" si="51"/>
        <v>0</v>
      </c>
      <c r="L51" s="673">
        <f t="shared" si="52"/>
        <v>0</v>
      </c>
      <c r="M51" s="673">
        <f t="shared" si="41"/>
        <v>0</v>
      </c>
      <c r="N51" s="673">
        <f t="shared" si="53"/>
        <v>0</v>
      </c>
      <c r="O51" s="673">
        <f t="shared" si="39"/>
        <v>0</v>
      </c>
      <c r="P51" s="30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39"/>
      <c r="AE51" s="190"/>
      <c r="AF51" s="13"/>
      <c r="AG51" s="13"/>
      <c r="AH51" s="13"/>
      <c r="AI51" s="13"/>
      <c r="AJ51" s="13"/>
    </row>
    <row r="52" spans="1:36" ht="12.75" customHeight="1" x14ac:dyDescent="0.25">
      <c r="A52" s="175" t="str">
        <f t="shared" si="48"/>
        <v>Optical Technican</v>
      </c>
      <c r="B52" s="185">
        <f t="shared" si="48"/>
        <v>0</v>
      </c>
      <c r="C52" s="606">
        <f t="shared" si="48"/>
        <v>0</v>
      </c>
      <c r="D52" s="13"/>
      <c r="E52" s="181"/>
      <c r="F52" s="181"/>
      <c r="G52" s="186">
        <v>0.3</v>
      </c>
      <c r="H52" s="15"/>
      <c r="I52" s="673">
        <f t="shared" si="49"/>
        <v>0</v>
      </c>
      <c r="J52" s="673">
        <f t="shared" si="50"/>
        <v>0</v>
      </c>
      <c r="K52" s="673">
        <f t="shared" si="51"/>
        <v>0</v>
      </c>
      <c r="L52" s="673">
        <f t="shared" si="52"/>
        <v>0</v>
      </c>
      <c r="M52" s="673">
        <f t="shared" si="41"/>
        <v>0</v>
      </c>
      <c r="N52" s="673">
        <f t="shared" si="53"/>
        <v>0</v>
      </c>
      <c r="O52" s="673">
        <f t="shared" si="39"/>
        <v>0</v>
      </c>
      <c r="P52" s="30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39"/>
      <c r="AE52" s="190"/>
      <c r="AF52" s="13"/>
      <c r="AG52" s="13"/>
      <c r="AH52" s="13"/>
      <c r="AI52" s="13"/>
      <c r="AJ52" s="13"/>
    </row>
    <row r="53" spans="1:36" ht="12.75" customHeight="1" x14ac:dyDescent="0.25">
      <c r="A53" s="175" t="str">
        <f t="shared" si="48"/>
        <v>Other</v>
      </c>
      <c r="B53" s="185">
        <f t="shared" si="48"/>
        <v>0</v>
      </c>
      <c r="C53" s="606">
        <f t="shared" si="48"/>
        <v>0</v>
      </c>
      <c r="D53" s="13"/>
      <c r="E53" s="181"/>
      <c r="F53" s="181"/>
      <c r="G53" s="186">
        <v>0.3</v>
      </c>
      <c r="H53" s="15"/>
      <c r="I53" s="673">
        <f t="shared" si="49"/>
        <v>0</v>
      </c>
      <c r="J53" s="673">
        <f t="shared" si="50"/>
        <v>0</v>
      </c>
      <c r="K53" s="673">
        <f t="shared" si="51"/>
        <v>0</v>
      </c>
      <c r="L53" s="673">
        <f t="shared" si="52"/>
        <v>0</v>
      </c>
      <c r="M53" s="673">
        <f t="shared" si="41"/>
        <v>0</v>
      </c>
      <c r="N53" s="673">
        <f t="shared" si="53"/>
        <v>0</v>
      </c>
      <c r="O53" s="673">
        <f t="shared" si="39"/>
        <v>0</v>
      </c>
      <c r="P53" s="30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39"/>
      <c r="AE53" s="190"/>
      <c r="AF53" s="13"/>
      <c r="AG53" s="13"/>
      <c r="AH53" s="13"/>
      <c r="AI53" s="13"/>
      <c r="AJ53" s="13"/>
    </row>
    <row r="54" spans="1:36" ht="12.75" hidden="1" customHeight="1" x14ac:dyDescent="0.25">
      <c r="A54" s="175" t="str">
        <f t="shared" si="48"/>
        <v>Other</v>
      </c>
      <c r="B54" s="185">
        <f t="shared" si="48"/>
        <v>0</v>
      </c>
      <c r="C54" s="606">
        <f t="shared" si="48"/>
        <v>0</v>
      </c>
      <c r="D54" s="13"/>
      <c r="E54" s="181"/>
      <c r="F54" s="181"/>
      <c r="G54" s="186">
        <v>0.3</v>
      </c>
      <c r="H54" s="15"/>
      <c r="I54" s="673">
        <f t="shared" si="49"/>
        <v>0</v>
      </c>
      <c r="J54" s="673">
        <f t="shared" si="50"/>
        <v>0</v>
      </c>
      <c r="K54" s="673">
        <f t="shared" si="51"/>
        <v>0</v>
      </c>
      <c r="L54" s="673">
        <f t="shared" si="52"/>
        <v>0</v>
      </c>
      <c r="M54" s="673">
        <f t="shared" si="41"/>
        <v>0</v>
      </c>
      <c r="N54" s="673">
        <f t="shared" si="53"/>
        <v>0</v>
      </c>
      <c r="O54" s="673">
        <f t="shared" si="39"/>
        <v>0</v>
      </c>
      <c r="P54" s="30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39"/>
      <c r="AE54" s="190"/>
      <c r="AF54" s="13"/>
      <c r="AG54" s="13"/>
      <c r="AH54" s="13"/>
      <c r="AI54" s="13"/>
      <c r="AJ54" s="13"/>
    </row>
    <row r="55" spans="1:36" ht="12.75" hidden="1" customHeight="1" x14ac:dyDescent="0.25">
      <c r="A55" s="175" t="str">
        <f t="shared" si="48"/>
        <v>Other</v>
      </c>
      <c r="B55" s="185">
        <f t="shared" si="48"/>
        <v>0</v>
      </c>
      <c r="C55" s="606">
        <f t="shared" si="48"/>
        <v>0</v>
      </c>
      <c r="D55" s="13"/>
      <c r="E55" s="181"/>
      <c r="F55" s="181"/>
      <c r="G55" s="186">
        <v>0.3</v>
      </c>
      <c r="H55" s="15"/>
      <c r="I55" s="673">
        <f t="shared" si="49"/>
        <v>0</v>
      </c>
      <c r="J55" s="673">
        <f t="shared" si="50"/>
        <v>0</v>
      </c>
      <c r="K55" s="673">
        <f t="shared" si="51"/>
        <v>0</v>
      </c>
      <c r="L55" s="673">
        <f t="shared" si="52"/>
        <v>0</v>
      </c>
      <c r="M55" s="673">
        <f t="shared" si="41"/>
        <v>0</v>
      </c>
      <c r="N55" s="673">
        <f t="shared" si="53"/>
        <v>0</v>
      </c>
      <c r="O55" s="673">
        <f t="shared" si="39"/>
        <v>0</v>
      </c>
      <c r="P55" s="30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39"/>
      <c r="AE55" s="190"/>
      <c r="AF55" s="13"/>
      <c r="AG55" s="13"/>
      <c r="AH55" s="13"/>
      <c r="AI55" s="13"/>
      <c r="AJ55" s="13"/>
    </row>
    <row r="56" spans="1:36" ht="12.75" hidden="1" customHeight="1" x14ac:dyDescent="0.25">
      <c r="A56" s="175" t="str">
        <f t="shared" si="48"/>
        <v>Other</v>
      </c>
      <c r="B56" s="185">
        <f t="shared" si="48"/>
        <v>0</v>
      </c>
      <c r="C56" s="606">
        <f t="shared" si="48"/>
        <v>0</v>
      </c>
      <c r="D56" s="13"/>
      <c r="E56" s="181"/>
      <c r="F56" s="181"/>
      <c r="G56" s="186">
        <v>0.3</v>
      </c>
      <c r="H56" s="15"/>
      <c r="I56" s="673">
        <f t="shared" si="49"/>
        <v>0</v>
      </c>
      <c r="J56" s="673">
        <f t="shared" si="50"/>
        <v>0</v>
      </c>
      <c r="K56" s="673">
        <f t="shared" si="51"/>
        <v>0</v>
      </c>
      <c r="L56" s="673">
        <f t="shared" si="52"/>
        <v>0</v>
      </c>
      <c r="M56" s="673">
        <f t="shared" si="41"/>
        <v>0</v>
      </c>
      <c r="N56" s="673">
        <f>ROUND((G56*N26),0)</f>
        <v>0</v>
      </c>
      <c r="O56" s="673">
        <f t="shared" si="39"/>
        <v>0</v>
      </c>
      <c r="P56" s="30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39"/>
      <c r="AE56" s="190"/>
      <c r="AF56" s="13"/>
      <c r="AG56" s="13"/>
      <c r="AH56" s="13"/>
      <c r="AI56" s="13"/>
      <c r="AJ56" s="13"/>
    </row>
    <row r="57" spans="1:36" ht="12.75" hidden="1" customHeight="1" x14ac:dyDescent="0.25">
      <c r="A57" s="175" t="str">
        <f t="shared" si="48"/>
        <v>Other</v>
      </c>
      <c r="B57" s="185">
        <f t="shared" si="48"/>
        <v>0</v>
      </c>
      <c r="C57" s="606">
        <f t="shared" si="48"/>
        <v>0</v>
      </c>
      <c r="D57" s="13"/>
      <c r="E57" s="181"/>
      <c r="F57" s="181"/>
      <c r="G57" s="186">
        <v>0.3</v>
      </c>
      <c r="H57" s="15"/>
      <c r="I57" s="673">
        <f t="shared" si="49"/>
        <v>0</v>
      </c>
      <c r="J57" s="673">
        <f t="shared" si="50"/>
        <v>0</v>
      </c>
      <c r="K57" s="673">
        <f t="shared" si="51"/>
        <v>0</v>
      </c>
      <c r="L57" s="673">
        <f t="shared" si="52"/>
        <v>0</v>
      </c>
      <c r="M57" s="673">
        <f>ROUND((G57*M27),0)</f>
        <v>0</v>
      </c>
      <c r="N57" s="673">
        <f t="shared" si="53"/>
        <v>0</v>
      </c>
      <c r="O57" s="673">
        <f t="shared" si="39"/>
        <v>0</v>
      </c>
      <c r="P57" s="30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39"/>
      <c r="AE57" s="190"/>
      <c r="AF57" s="13"/>
      <c r="AG57" s="13"/>
      <c r="AH57" s="13"/>
      <c r="AI57" s="13"/>
      <c r="AJ57" s="13"/>
    </row>
    <row r="58" spans="1:36" ht="12.75" hidden="1" customHeight="1" x14ac:dyDescent="0.25">
      <c r="A58" s="175" t="str">
        <f t="shared" si="48"/>
        <v>Other</v>
      </c>
      <c r="B58" s="185">
        <f t="shared" si="48"/>
        <v>0</v>
      </c>
      <c r="C58" s="606">
        <f t="shared" si="48"/>
        <v>0</v>
      </c>
      <c r="D58" s="13"/>
      <c r="E58" s="181"/>
      <c r="F58" s="181"/>
      <c r="G58" s="186">
        <v>0.3</v>
      </c>
      <c r="H58" s="15"/>
      <c r="I58" s="673">
        <f t="shared" si="49"/>
        <v>0</v>
      </c>
      <c r="J58" s="673">
        <f t="shared" si="50"/>
        <v>0</v>
      </c>
      <c r="K58" s="673">
        <f t="shared" si="51"/>
        <v>0</v>
      </c>
      <c r="L58" s="673">
        <f t="shared" si="52"/>
        <v>0</v>
      </c>
      <c r="M58" s="673">
        <f t="shared" si="41"/>
        <v>0</v>
      </c>
      <c r="N58" s="673">
        <f t="shared" si="53"/>
        <v>0</v>
      </c>
      <c r="O58" s="673">
        <f t="shared" si="39"/>
        <v>0</v>
      </c>
      <c r="P58" s="30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39"/>
      <c r="AE58" s="190"/>
      <c r="AF58" s="13"/>
      <c r="AG58" s="13"/>
      <c r="AH58" s="13"/>
      <c r="AI58" s="13"/>
      <c r="AJ58" s="13"/>
    </row>
    <row r="59" spans="1:36" ht="12.75" hidden="1" customHeight="1" x14ac:dyDescent="0.25">
      <c r="A59" s="175" t="str">
        <f t="shared" si="48"/>
        <v>Other</v>
      </c>
      <c r="B59" s="185">
        <f t="shared" si="48"/>
        <v>0</v>
      </c>
      <c r="C59" s="606">
        <f t="shared" si="48"/>
        <v>0</v>
      </c>
      <c r="D59" s="13"/>
      <c r="E59" s="181"/>
      <c r="F59" s="181"/>
      <c r="G59" s="186">
        <v>0.3</v>
      </c>
      <c r="H59" s="15"/>
      <c r="I59" s="673">
        <f t="shared" si="49"/>
        <v>0</v>
      </c>
      <c r="J59" s="673">
        <f t="shared" si="50"/>
        <v>0</v>
      </c>
      <c r="K59" s="673">
        <f t="shared" si="51"/>
        <v>0</v>
      </c>
      <c r="L59" s="673">
        <f t="shared" si="52"/>
        <v>0</v>
      </c>
      <c r="M59" s="673">
        <f t="shared" si="41"/>
        <v>0</v>
      </c>
      <c r="N59" s="673">
        <f t="shared" si="53"/>
        <v>0</v>
      </c>
      <c r="O59" s="673">
        <f t="shared" si="39"/>
        <v>0</v>
      </c>
      <c r="P59" s="30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39"/>
      <c r="AE59" s="190"/>
      <c r="AF59" s="13"/>
      <c r="AG59" s="13"/>
      <c r="AH59" s="13"/>
      <c r="AI59" s="13"/>
      <c r="AJ59" s="13"/>
    </row>
    <row r="60" spans="1:36" ht="12.75" hidden="1" customHeight="1" x14ac:dyDescent="0.25">
      <c r="A60" s="175" t="str">
        <f t="shared" si="48"/>
        <v>Other</v>
      </c>
      <c r="B60" s="185">
        <f t="shared" si="48"/>
        <v>0</v>
      </c>
      <c r="C60" s="606">
        <f t="shared" si="48"/>
        <v>0</v>
      </c>
      <c r="D60" s="13"/>
      <c r="E60" s="181"/>
      <c r="F60" s="181"/>
      <c r="G60" s="186">
        <v>0.3</v>
      </c>
      <c r="H60" s="15"/>
      <c r="I60" s="673">
        <f t="shared" si="49"/>
        <v>0</v>
      </c>
      <c r="J60" s="673">
        <f t="shared" si="50"/>
        <v>0</v>
      </c>
      <c r="K60" s="673">
        <f t="shared" si="51"/>
        <v>0</v>
      </c>
      <c r="L60" s="673">
        <f t="shared" si="52"/>
        <v>0</v>
      </c>
      <c r="M60" s="673">
        <f t="shared" si="41"/>
        <v>0</v>
      </c>
      <c r="N60" s="673">
        <f t="shared" si="53"/>
        <v>0</v>
      </c>
      <c r="O60" s="673">
        <f t="shared" si="39"/>
        <v>0</v>
      </c>
      <c r="P60" s="30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39"/>
      <c r="AE60" s="190"/>
      <c r="AF60" s="13"/>
      <c r="AG60" s="13"/>
      <c r="AH60" s="13"/>
      <c r="AI60" s="13"/>
      <c r="AJ60" s="13"/>
    </row>
    <row r="61" spans="1:36" ht="12" hidden="1" customHeight="1" x14ac:dyDescent="0.25">
      <c r="A61" s="175" t="str">
        <f t="shared" si="48"/>
        <v>Other</v>
      </c>
      <c r="B61" s="185">
        <f t="shared" si="48"/>
        <v>0</v>
      </c>
      <c r="C61" s="606">
        <f t="shared" si="48"/>
        <v>0</v>
      </c>
      <c r="D61" s="13"/>
      <c r="E61" s="181"/>
      <c r="F61" s="181"/>
      <c r="G61" s="187">
        <v>7.6499999999999999E-2</v>
      </c>
      <c r="H61" s="15"/>
      <c r="I61" s="673">
        <f t="shared" si="49"/>
        <v>0</v>
      </c>
      <c r="J61" s="673">
        <f t="shared" si="50"/>
        <v>0</v>
      </c>
      <c r="K61" s="673">
        <f t="shared" si="51"/>
        <v>0</v>
      </c>
      <c r="L61" s="673">
        <f t="shared" si="52"/>
        <v>0</v>
      </c>
      <c r="M61" s="673">
        <f t="shared" si="41"/>
        <v>0</v>
      </c>
      <c r="N61" s="673">
        <f t="shared" si="53"/>
        <v>0</v>
      </c>
      <c r="O61" s="673">
        <f t="shared" si="39"/>
        <v>0</v>
      </c>
      <c r="P61" s="30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39"/>
      <c r="AE61" s="190"/>
      <c r="AF61" s="13"/>
      <c r="AG61" s="13"/>
      <c r="AH61" s="13"/>
      <c r="AI61" s="13"/>
      <c r="AJ61" s="13"/>
    </row>
    <row r="62" spans="1:36" ht="12" hidden="1" customHeight="1" x14ac:dyDescent="0.25">
      <c r="A62" s="175" t="str">
        <f t="shared" si="48"/>
        <v>Other</v>
      </c>
      <c r="B62" s="185">
        <f t="shared" si="48"/>
        <v>0</v>
      </c>
      <c r="C62" s="606">
        <f t="shared" si="48"/>
        <v>0</v>
      </c>
      <c r="D62" s="13"/>
      <c r="E62" s="181"/>
      <c r="F62" s="181"/>
      <c r="G62" s="187">
        <v>7.6499999999999999E-2</v>
      </c>
      <c r="H62" s="15"/>
      <c r="I62" s="673">
        <f t="shared" si="49"/>
        <v>0</v>
      </c>
      <c r="J62" s="673">
        <f t="shared" si="50"/>
        <v>0</v>
      </c>
      <c r="K62" s="673">
        <f t="shared" si="51"/>
        <v>0</v>
      </c>
      <c r="L62" s="673">
        <f t="shared" si="52"/>
        <v>0</v>
      </c>
      <c r="M62" s="673">
        <f t="shared" si="41"/>
        <v>0</v>
      </c>
      <c r="N62" s="673">
        <f t="shared" si="53"/>
        <v>0</v>
      </c>
      <c r="O62" s="673">
        <f t="shared" si="39"/>
        <v>0</v>
      </c>
      <c r="P62" s="30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"/>
      <c r="AE62" s="190"/>
      <c r="AF62" s="13"/>
      <c r="AG62" s="13"/>
      <c r="AH62" s="13"/>
      <c r="AI62" s="13"/>
      <c r="AJ62" s="13"/>
    </row>
    <row r="63" spans="1:36" ht="12" hidden="1" customHeight="1" x14ac:dyDescent="0.25">
      <c r="A63" s="175" t="str">
        <f t="shared" si="48"/>
        <v>Other</v>
      </c>
      <c r="B63" s="185">
        <f t="shared" si="48"/>
        <v>0</v>
      </c>
      <c r="C63" s="606">
        <f t="shared" si="48"/>
        <v>0</v>
      </c>
      <c r="D63" s="13"/>
      <c r="E63" s="181"/>
      <c r="F63" s="181"/>
      <c r="G63" s="187">
        <v>7.6499999999999999E-2</v>
      </c>
      <c r="H63" s="15"/>
      <c r="I63" s="673">
        <f t="shared" si="49"/>
        <v>0</v>
      </c>
      <c r="J63" s="673">
        <f t="shared" si="50"/>
        <v>0</v>
      </c>
      <c r="K63" s="673">
        <f t="shared" si="51"/>
        <v>0</v>
      </c>
      <c r="L63" s="673">
        <f t="shared" si="52"/>
        <v>0</v>
      </c>
      <c r="M63" s="673">
        <f>ROUND((G63*M33),0)</f>
        <v>0</v>
      </c>
      <c r="N63" s="673">
        <f>ROUND((G63*N33),0)</f>
        <v>0</v>
      </c>
      <c r="O63" s="673">
        <f t="shared" si="39"/>
        <v>0</v>
      </c>
      <c r="P63" s="30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39"/>
      <c r="AE63" s="190"/>
      <c r="AF63" s="13"/>
      <c r="AG63" s="13"/>
      <c r="AH63" s="13"/>
      <c r="AI63" s="13"/>
      <c r="AJ63" s="13"/>
    </row>
    <row r="64" spans="1:36" ht="12" hidden="1" customHeight="1" x14ac:dyDescent="0.25">
      <c r="A64" s="175" t="str">
        <f t="shared" si="48"/>
        <v>Other</v>
      </c>
      <c r="B64" s="185">
        <f t="shared" si="48"/>
        <v>0</v>
      </c>
      <c r="C64" s="606">
        <f t="shared" si="48"/>
        <v>0</v>
      </c>
      <c r="D64" s="13"/>
      <c r="E64" s="181"/>
      <c r="F64" s="181"/>
      <c r="G64" s="187">
        <v>7.6499999999999999E-2</v>
      </c>
      <c r="H64" s="15"/>
      <c r="I64" s="673">
        <f t="shared" si="49"/>
        <v>0</v>
      </c>
      <c r="J64" s="673">
        <f t="shared" si="50"/>
        <v>0</v>
      </c>
      <c r="K64" s="673">
        <f t="shared" si="51"/>
        <v>0</v>
      </c>
      <c r="L64" s="673">
        <f t="shared" si="52"/>
        <v>0</v>
      </c>
      <c r="M64" s="673">
        <f t="shared" si="41"/>
        <v>0</v>
      </c>
      <c r="N64" s="673">
        <f t="shared" si="53"/>
        <v>0</v>
      </c>
      <c r="O64" s="673">
        <f t="shared" si="39"/>
        <v>0</v>
      </c>
      <c r="P64" s="30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39"/>
      <c r="AE64" s="190"/>
      <c r="AF64" s="13"/>
      <c r="AG64" s="13"/>
      <c r="AH64" s="13"/>
      <c r="AI64" s="13"/>
      <c r="AJ64" s="13"/>
    </row>
    <row r="65" spans="1:36" ht="12" hidden="1" customHeight="1" x14ac:dyDescent="0.25">
      <c r="A65" s="175" t="str">
        <f t="shared" si="48"/>
        <v>Other</v>
      </c>
      <c r="B65" s="185">
        <f t="shared" si="48"/>
        <v>0</v>
      </c>
      <c r="C65" s="606">
        <f t="shared" si="48"/>
        <v>0</v>
      </c>
      <c r="D65" s="13"/>
      <c r="E65" s="181"/>
      <c r="F65" s="181"/>
      <c r="G65" s="187">
        <v>7.6499999999999999E-2</v>
      </c>
      <c r="H65" s="15"/>
      <c r="I65" s="673">
        <f t="shared" si="49"/>
        <v>0</v>
      </c>
      <c r="J65" s="673">
        <f t="shared" si="50"/>
        <v>0</v>
      </c>
      <c r="K65" s="673">
        <f t="shared" si="51"/>
        <v>0</v>
      </c>
      <c r="L65" s="673">
        <f t="shared" si="52"/>
        <v>0</v>
      </c>
      <c r="M65" s="673">
        <f t="shared" si="41"/>
        <v>0</v>
      </c>
      <c r="N65" s="673">
        <f t="shared" si="53"/>
        <v>0</v>
      </c>
      <c r="O65" s="673">
        <f t="shared" si="39"/>
        <v>0</v>
      </c>
      <c r="P65" s="30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39"/>
      <c r="AE65" s="190"/>
      <c r="AF65" s="13"/>
      <c r="AG65" s="13"/>
      <c r="AH65" s="13"/>
      <c r="AI65" s="13"/>
      <c r="AJ65" s="13"/>
    </row>
    <row r="66" spans="1:36" ht="12" hidden="1" customHeight="1" x14ac:dyDescent="0.25">
      <c r="A66" s="175" t="str">
        <f t="shared" si="48"/>
        <v>Other</v>
      </c>
      <c r="B66" s="185">
        <f t="shared" si="48"/>
        <v>0</v>
      </c>
      <c r="C66" s="606">
        <f t="shared" si="48"/>
        <v>0</v>
      </c>
      <c r="D66" s="13"/>
      <c r="E66" s="188"/>
      <c r="F66" s="188"/>
      <c r="G66" s="189">
        <v>7.6499999999999999E-2</v>
      </c>
      <c r="H66" s="15"/>
      <c r="I66" s="673">
        <f t="shared" si="49"/>
        <v>0</v>
      </c>
      <c r="J66" s="673">
        <f t="shared" si="50"/>
        <v>0</v>
      </c>
      <c r="K66" s="673">
        <f t="shared" si="51"/>
        <v>0</v>
      </c>
      <c r="L66" s="673">
        <f t="shared" si="52"/>
        <v>0</v>
      </c>
      <c r="M66" s="673">
        <f t="shared" si="41"/>
        <v>0</v>
      </c>
      <c r="N66" s="673">
        <f t="shared" si="53"/>
        <v>0</v>
      </c>
      <c r="O66" s="673">
        <f t="shared" si="39"/>
        <v>0</v>
      </c>
      <c r="P66" s="30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39"/>
      <c r="AE66" s="190"/>
      <c r="AF66" s="13"/>
      <c r="AG66" s="13"/>
      <c r="AH66" s="13"/>
      <c r="AI66" s="13"/>
      <c r="AJ66" s="13"/>
    </row>
    <row r="67" spans="1:36" ht="12.75" customHeight="1" thickBot="1" x14ac:dyDescent="0.3">
      <c r="A67" s="177" t="s">
        <v>173</v>
      </c>
      <c r="B67" s="178"/>
      <c r="C67" s="178"/>
      <c r="D67" s="178"/>
      <c r="E67" s="178"/>
      <c r="F67" s="178"/>
      <c r="G67" s="179"/>
      <c r="H67" s="15"/>
      <c r="I67" s="676">
        <f t="shared" ref="I67:O67" si="54">SUM(I41:I66)</f>
        <v>39583</v>
      </c>
      <c r="J67" s="676">
        <f t="shared" si="54"/>
        <v>40771</v>
      </c>
      <c r="K67" s="676">
        <f t="shared" si="54"/>
        <v>41993</v>
      </c>
      <c r="L67" s="676">
        <f t="shared" si="54"/>
        <v>43254</v>
      </c>
      <c r="M67" s="676">
        <f t="shared" si="54"/>
        <v>44552</v>
      </c>
      <c r="N67" s="676">
        <f t="shared" si="54"/>
        <v>45888</v>
      </c>
      <c r="O67" s="676">
        <f t="shared" si="54"/>
        <v>256041</v>
      </c>
      <c r="P67" s="30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90"/>
      <c r="AE67" s="190"/>
      <c r="AF67" s="13"/>
      <c r="AG67" s="13"/>
      <c r="AH67" s="13"/>
      <c r="AI67" s="13"/>
      <c r="AJ67" s="13"/>
    </row>
    <row r="68" spans="1:36" ht="12.75" customHeight="1" thickTop="1" x14ac:dyDescent="0.25">
      <c r="A68" s="44"/>
      <c r="B68" s="13"/>
      <c r="C68" s="13"/>
      <c r="D68" s="13"/>
      <c r="E68" s="13"/>
      <c r="F68" s="13"/>
      <c r="G68" s="13"/>
      <c r="H68" s="15"/>
      <c r="I68" s="666"/>
      <c r="J68" s="666"/>
      <c r="K68" s="666"/>
      <c r="L68" s="666"/>
      <c r="M68" s="666"/>
      <c r="N68" s="666"/>
      <c r="O68" s="666"/>
      <c r="P68" s="30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90"/>
      <c r="AE68" s="190"/>
      <c r="AF68" s="13"/>
      <c r="AG68" s="13"/>
      <c r="AH68" s="13"/>
      <c r="AI68" s="13"/>
      <c r="AJ68" s="13"/>
    </row>
    <row r="69" spans="1:36" ht="12" customHeight="1" x14ac:dyDescent="0.25">
      <c r="A69" s="43" t="s">
        <v>174</v>
      </c>
      <c r="B69" s="191"/>
      <c r="C69" s="191"/>
      <c r="D69" s="191"/>
      <c r="E69" s="191"/>
      <c r="F69" s="191"/>
      <c r="G69" s="191"/>
      <c r="H69" s="15"/>
      <c r="I69" s="677">
        <f t="shared" ref="I69:O69" si="55">I67+I37</f>
        <v>164584</v>
      </c>
      <c r="J69" s="677">
        <f t="shared" si="55"/>
        <v>169522</v>
      </c>
      <c r="K69" s="677">
        <f t="shared" si="55"/>
        <v>174605</v>
      </c>
      <c r="L69" s="677">
        <f t="shared" si="55"/>
        <v>179844</v>
      </c>
      <c r="M69" s="677">
        <f t="shared" ref="M69" si="56">M67+M37</f>
        <v>185240</v>
      </c>
      <c r="N69" s="677">
        <f t="shared" si="55"/>
        <v>190797</v>
      </c>
      <c r="O69" s="677">
        <f t="shared" si="55"/>
        <v>1064592</v>
      </c>
      <c r="P69" s="30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39"/>
      <c r="AE69" s="190"/>
      <c r="AF69" s="13"/>
      <c r="AG69" s="13"/>
      <c r="AH69" s="13"/>
      <c r="AI69" s="13"/>
      <c r="AJ69" s="13"/>
    </row>
    <row r="70" spans="1:36" ht="12" customHeight="1" x14ac:dyDescent="0.25">
      <c r="A70" s="44"/>
      <c r="B70" s="13"/>
      <c r="C70" s="13"/>
      <c r="D70" s="13"/>
      <c r="E70" s="13"/>
      <c r="F70" s="13"/>
      <c r="G70" s="13"/>
      <c r="H70" s="15"/>
      <c r="I70" s="675"/>
      <c r="J70" s="675"/>
      <c r="K70" s="675"/>
      <c r="L70" s="675"/>
      <c r="M70" s="675"/>
      <c r="N70" s="675"/>
      <c r="O70" s="675"/>
      <c r="P70" s="30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39"/>
      <c r="AE70" s="190"/>
      <c r="AF70" s="13"/>
      <c r="AG70" s="13"/>
      <c r="AH70" s="13"/>
      <c r="AI70" s="13"/>
      <c r="AJ70" s="13"/>
    </row>
    <row r="71" spans="1:36" ht="12" customHeight="1" x14ac:dyDescent="0.25">
      <c r="A71" s="43" t="s">
        <v>175</v>
      </c>
      <c r="B71" s="642" t="s">
        <v>313</v>
      </c>
      <c r="C71" s="822" t="s">
        <v>176</v>
      </c>
      <c r="D71" s="803"/>
      <c r="E71" s="803"/>
      <c r="F71" s="803"/>
      <c r="G71" s="803"/>
      <c r="H71" s="15"/>
      <c r="I71" s="666"/>
      <c r="J71" s="666"/>
      <c r="K71" s="666"/>
      <c r="L71" s="666"/>
      <c r="M71" s="666"/>
      <c r="N71" s="666"/>
      <c r="O71" s="666"/>
      <c r="P71" s="30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39"/>
      <c r="AE71" s="190"/>
      <c r="AF71" s="13"/>
      <c r="AG71" s="13"/>
      <c r="AH71" s="13"/>
      <c r="AI71" s="13"/>
      <c r="AJ71" s="13"/>
    </row>
    <row r="72" spans="1:36" ht="12" customHeight="1" x14ac:dyDescent="0.25">
      <c r="A72" s="251" t="s">
        <v>177</v>
      </c>
      <c r="B72" s="646" t="str">
        <f>C11</f>
        <v>ENG</v>
      </c>
      <c r="C72" s="827" t="s">
        <v>178</v>
      </c>
      <c r="D72" s="828"/>
      <c r="E72" s="828"/>
      <c r="F72" s="828"/>
      <c r="G72" s="829"/>
      <c r="H72" s="15"/>
      <c r="I72" s="678">
        <v>5000</v>
      </c>
      <c r="J72" s="678"/>
      <c r="K72" s="678"/>
      <c r="L72" s="678"/>
      <c r="M72" s="678"/>
      <c r="N72" s="678"/>
      <c r="O72" s="679">
        <f t="shared" ref="O72:O78" si="57">SUM(I72:N72)</f>
        <v>5000</v>
      </c>
      <c r="P72" s="30"/>
      <c r="Q72" s="192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39"/>
      <c r="AE72" s="190"/>
      <c r="AF72" s="13"/>
      <c r="AG72" s="13"/>
      <c r="AH72" s="13"/>
      <c r="AI72" s="13"/>
      <c r="AJ72" s="13"/>
    </row>
    <row r="73" spans="1:36" ht="12" hidden="1" customHeight="1" x14ac:dyDescent="0.25">
      <c r="A73" s="13" t="s">
        <v>177</v>
      </c>
      <c r="B73" s="571"/>
      <c r="C73" s="830"/>
      <c r="D73" s="831"/>
      <c r="E73" s="831"/>
      <c r="F73" s="831"/>
      <c r="G73" s="832"/>
      <c r="H73" s="15"/>
      <c r="I73" s="678"/>
      <c r="J73" s="678"/>
      <c r="K73" s="678"/>
      <c r="L73" s="678"/>
      <c r="M73" s="678"/>
      <c r="N73" s="678"/>
      <c r="O73" s="679">
        <f t="shared" si="57"/>
        <v>0</v>
      </c>
      <c r="P73" s="30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39"/>
      <c r="AE73" s="190"/>
      <c r="AF73" s="13"/>
      <c r="AG73" s="13"/>
      <c r="AH73" s="13"/>
      <c r="AI73" s="13"/>
      <c r="AJ73" s="13"/>
    </row>
    <row r="74" spans="1:36" ht="12" hidden="1" customHeight="1" x14ac:dyDescent="0.25">
      <c r="A74" s="13" t="s">
        <v>177</v>
      </c>
      <c r="B74" s="571"/>
      <c r="C74" s="830"/>
      <c r="D74" s="831"/>
      <c r="E74" s="831"/>
      <c r="F74" s="831"/>
      <c r="G74" s="832"/>
      <c r="H74" s="15"/>
      <c r="I74" s="678"/>
      <c r="J74" s="678"/>
      <c r="K74" s="678"/>
      <c r="L74" s="678"/>
      <c r="M74" s="678"/>
      <c r="N74" s="678"/>
      <c r="O74" s="679">
        <f t="shared" si="57"/>
        <v>0</v>
      </c>
      <c r="P74" s="30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39"/>
      <c r="AE74" s="190"/>
      <c r="AF74" s="13"/>
      <c r="AG74" s="13"/>
      <c r="AH74" s="13"/>
      <c r="AI74" s="13"/>
      <c r="AJ74" s="13"/>
    </row>
    <row r="75" spans="1:36" ht="12" hidden="1" customHeight="1" x14ac:dyDescent="0.25">
      <c r="A75" s="13" t="s">
        <v>177</v>
      </c>
      <c r="B75" s="571"/>
      <c r="C75" s="830"/>
      <c r="D75" s="831"/>
      <c r="E75" s="831"/>
      <c r="F75" s="831"/>
      <c r="G75" s="832"/>
      <c r="H75" s="15"/>
      <c r="I75" s="678"/>
      <c r="J75" s="678"/>
      <c r="K75" s="678"/>
      <c r="L75" s="678"/>
      <c r="M75" s="678"/>
      <c r="N75" s="678"/>
      <c r="O75" s="679">
        <f t="shared" si="57"/>
        <v>0</v>
      </c>
      <c r="P75" s="30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39"/>
      <c r="AE75" s="190"/>
      <c r="AF75" s="13"/>
      <c r="AG75" s="13"/>
      <c r="AH75" s="13"/>
      <c r="AI75" s="13"/>
      <c r="AJ75" s="13"/>
    </row>
    <row r="76" spans="1:36" ht="12" hidden="1" customHeight="1" x14ac:dyDescent="0.25">
      <c r="A76" s="13" t="s">
        <v>177</v>
      </c>
      <c r="B76" s="571"/>
      <c r="C76" s="830"/>
      <c r="D76" s="831"/>
      <c r="E76" s="831"/>
      <c r="F76" s="831"/>
      <c r="G76" s="832"/>
      <c r="H76" s="15"/>
      <c r="I76" s="678"/>
      <c r="J76" s="678"/>
      <c r="K76" s="678"/>
      <c r="L76" s="678"/>
      <c r="M76" s="678"/>
      <c r="N76" s="678"/>
      <c r="O76" s="679">
        <f t="shared" si="57"/>
        <v>0</v>
      </c>
      <c r="P76" s="30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39"/>
      <c r="AE76" s="190"/>
      <c r="AF76" s="13"/>
      <c r="AG76" s="13"/>
      <c r="AH76" s="13"/>
      <c r="AI76" s="13"/>
      <c r="AJ76" s="13"/>
    </row>
    <row r="77" spans="1:36" ht="12" hidden="1" customHeight="1" x14ac:dyDescent="0.25">
      <c r="A77" s="13" t="s">
        <v>177</v>
      </c>
      <c r="B77" s="571"/>
      <c r="C77" s="830"/>
      <c r="D77" s="831"/>
      <c r="E77" s="831"/>
      <c r="F77" s="831"/>
      <c r="G77" s="832"/>
      <c r="H77" s="15"/>
      <c r="I77" s="678"/>
      <c r="J77" s="678"/>
      <c r="K77" s="678"/>
      <c r="L77" s="678"/>
      <c r="M77" s="678"/>
      <c r="N77" s="678"/>
      <c r="O77" s="679">
        <f t="shared" si="57"/>
        <v>0</v>
      </c>
      <c r="P77" s="30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39"/>
      <c r="AE77" s="190"/>
      <c r="AF77" s="13"/>
      <c r="AG77" s="13"/>
      <c r="AH77" s="13"/>
      <c r="AI77" s="13"/>
      <c r="AJ77" s="13"/>
    </row>
    <row r="78" spans="1:36" ht="26.25" customHeight="1" x14ac:dyDescent="0.25">
      <c r="A78" s="13" t="s">
        <v>179</v>
      </c>
      <c r="B78" s="646" t="str">
        <f>C11</f>
        <v>ENG</v>
      </c>
      <c r="C78" s="833" t="s">
        <v>366</v>
      </c>
      <c r="D78" s="834"/>
      <c r="E78" s="834"/>
      <c r="F78" s="834"/>
      <c r="G78" s="835"/>
      <c r="H78" s="15"/>
      <c r="I78" s="680"/>
      <c r="J78" s="680">
        <v>0</v>
      </c>
      <c r="K78" s="680">
        <v>0</v>
      </c>
      <c r="L78" s="680">
        <v>0</v>
      </c>
      <c r="M78" s="680"/>
      <c r="N78" s="680"/>
      <c r="O78" s="673">
        <f t="shared" si="57"/>
        <v>0</v>
      </c>
      <c r="P78" s="30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39"/>
      <c r="AE78" s="190"/>
      <c r="AF78" s="13"/>
      <c r="AG78" s="13"/>
      <c r="AH78" s="13"/>
      <c r="AI78" s="13"/>
      <c r="AJ78" s="13"/>
    </row>
    <row r="79" spans="1:36" ht="12" customHeight="1" x14ac:dyDescent="0.25">
      <c r="A79" s="193" t="s">
        <v>180</v>
      </c>
      <c r="B79" s="194"/>
      <c r="C79" s="194"/>
      <c r="D79" s="194"/>
      <c r="E79" s="194"/>
      <c r="F79" s="194"/>
      <c r="G79" s="195"/>
      <c r="H79" s="15"/>
      <c r="I79" s="681">
        <f t="shared" ref="I79:O79" si="58">SUM(I72:I78)</f>
        <v>5000</v>
      </c>
      <c r="J79" s="681">
        <f t="shared" si="58"/>
        <v>0</v>
      </c>
      <c r="K79" s="681">
        <f t="shared" si="58"/>
        <v>0</v>
      </c>
      <c r="L79" s="681">
        <f t="shared" si="58"/>
        <v>0</v>
      </c>
      <c r="M79" s="681">
        <f t="shared" ref="M79" si="59">SUM(M72:M78)</f>
        <v>0</v>
      </c>
      <c r="N79" s="681">
        <f t="shared" si="58"/>
        <v>0</v>
      </c>
      <c r="O79" s="681">
        <f t="shared" si="58"/>
        <v>5000</v>
      </c>
      <c r="P79" s="30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39"/>
      <c r="AE79" s="190"/>
      <c r="AF79" s="13"/>
      <c r="AG79" s="13"/>
      <c r="AH79" s="13"/>
      <c r="AI79" s="13"/>
      <c r="AJ79" s="13"/>
    </row>
    <row r="80" spans="1:36" ht="12" customHeight="1" x14ac:dyDescent="0.25">
      <c r="A80" s="13"/>
      <c r="B80" s="196"/>
      <c r="C80" s="196"/>
      <c r="D80" s="196"/>
      <c r="E80" s="196"/>
      <c r="F80" s="196"/>
      <c r="G80" s="196"/>
      <c r="H80" s="15"/>
      <c r="I80" s="675"/>
      <c r="J80" s="675"/>
      <c r="K80" s="675"/>
      <c r="L80" s="675"/>
      <c r="M80" s="675"/>
      <c r="N80" s="675"/>
      <c r="O80" s="675"/>
      <c r="P80" s="30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39"/>
      <c r="AE80" s="190"/>
      <c r="AF80" s="13"/>
      <c r="AG80" s="13"/>
      <c r="AH80" s="13"/>
      <c r="AI80" s="13"/>
      <c r="AJ80" s="13"/>
    </row>
    <row r="81" spans="1:36" ht="12" customHeight="1" x14ac:dyDescent="0.25">
      <c r="A81" s="43" t="s">
        <v>181</v>
      </c>
      <c r="B81" s="642" t="s">
        <v>313</v>
      </c>
      <c r="C81" s="800" t="s">
        <v>176</v>
      </c>
      <c r="D81" s="801"/>
      <c r="E81" s="801"/>
      <c r="F81" s="801"/>
      <c r="G81" s="801"/>
      <c r="H81" s="15"/>
      <c r="I81" s="675"/>
      <c r="J81" s="675"/>
      <c r="K81" s="675"/>
      <c r="L81" s="675"/>
      <c r="M81" s="675"/>
      <c r="N81" s="675"/>
      <c r="O81" s="675"/>
      <c r="P81" s="30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39"/>
      <c r="AE81" s="190"/>
      <c r="AF81" s="13"/>
      <c r="AG81" s="13"/>
      <c r="AH81" s="13"/>
      <c r="AI81" s="13"/>
      <c r="AJ81" s="13"/>
    </row>
    <row r="82" spans="1:36" ht="12" customHeight="1" x14ac:dyDescent="0.25">
      <c r="A82" s="198" t="s">
        <v>160</v>
      </c>
      <c r="B82" s="643"/>
      <c r="C82" s="823"/>
      <c r="D82" s="824"/>
      <c r="E82" s="824"/>
      <c r="F82" s="824"/>
      <c r="G82" s="825"/>
      <c r="H82" s="15"/>
      <c r="I82" s="678"/>
      <c r="J82" s="774"/>
      <c r="K82" s="774"/>
      <c r="L82" s="774"/>
      <c r="M82" s="774"/>
      <c r="N82" s="774"/>
      <c r="O82" s="673">
        <f t="shared" ref="O82:O93" si="60">SUM(I82:N82)</f>
        <v>0</v>
      </c>
      <c r="P82" s="30"/>
      <c r="Q82" s="199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39"/>
      <c r="AE82" s="190"/>
      <c r="AF82" s="13"/>
      <c r="AG82" s="13"/>
      <c r="AH82" s="13"/>
      <c r="AI82" s="13"/>
      <c r="AJ82" s="13"/>
    </row>
    <row r="83" spans="1:36" ht="12" hidden="1" customHeight="1" x14ac:dyDescent="0.25">
      <c r="A83" s="204" t="s">
        <v>160</v>
      </c>
      <c r="B83" s="572"/>
      <c r="C83" s="816"/>
      <c r="D83" s="803"/>
      <c r="E83" s="803"/>
      <c r="F83" s="803"/>
      <c r="G83" s="809"/>
      <c r="H83" s="15"/>
      <c r="I83" s="680"/>
      <c r="J83" s="774"/>
      <c r="K83" s="774"/>
      <c r="L83" s="774"/>
      <c r="M83" s="774"/>
      <c r="N83" s="774"/>
      <c r="O83" s="673">
        <f t="shared" si="60"/>
        <v>0</v>
      </c>
      <c r="P83" s="30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39"/>
      <c r="AE83" s="190"/>
      <c r="AF83" s="13"/>
      <c r="AG83" s="13"/>
      <c r="AH83" s="13"/>
      <c r="AI83" s="13"/>
      <c r="AJ83" s="13"/>
    </row>
    <row r="84" spans="1:36" ht="12" hidden="1" customHeight="1" x14ac:dyDescent="0.25">
      <c r="A84" s="204" t="s">
        <v>160</v>
      </c>
      <c r="B84" s="572"/>
      <c r="C84" s="816"/>
      <c r="D84" s="803"/>
      <c r="E84" s="803"/>
      <c r="F84" s="803"/>
      <c r="G84" s="809"/>
      <c r="H84" s="15"/>
      <c r="I84" s="680"/>
      <c r="J84" s="774"/>
      <c r="K84" s="774"/>
      <c r="L84" s="774"/>
      <c r="M84" s="774"/>
      <c r="N84" s="774"/>
      <c r="O84" s="673">
        <f t="shared" si="60"/>
        <v>0</v>
      </c>
      <c r="P84" s="30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39"/>
      <c r="AE84" s="190"/>
      <c r="AF84" s="13"/>
      <c r="AG84" s="13"/>
      <c r="AH84" s="13"/>
      <c r="AI84" s="13"/>
      <c r="AJ84" s="13"/>
    </row>
    <row r="85" spans="1:36" ht="12" hidden="1" customHeight="1" x14ac:dyDescent="0.25">
      <c r="A85" s="204" t="s">
        <v>160</v>
      </c>
      <c r="B85" s="572"/>
      <c r="C85" s="816"/>
      <c r="D85" s="803"/>
      <c r="E85" s="803"/>
      <c r="F85" s="803"/>
      <c r="G85" s="809"/>
      <c r="H85" s="15"/>
      <c r="I85" s="680"/>
      <c r="J85" s="774"/>
      <c r="K85" s="774"/>
      <c r="L85" s="774"/>
      <c r="M85" s="774"/>
      <c r="N85" s="774"/>
      <c r="O85" s="673">
        <f t="shared" si="60"/>
        <v>0</v>
      </c>
      <c r="P85" s="30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39"/>
      <c r="AE85" s="190"/>
      <c r="AF85" s="13"/>
      <c r="AG85" s="13"/>
      <c r="AH85" s="13"/>
      <c r="AI85" s="13"/>
      <c r="AJ85" s="13"/>
    </row>
    <row r="86" spans="1:36" ht="12" hidden="1" customHeight="1" x14ac:dyDescent="0.25">
      <c r="A86" s="204" t="s">
        <v>160</v>
      </c>
      <c r="B86" s="572"/>
      <c r="C86" s="816"/>
      <c r="D86" s="803"/>
      <c r="E86" s="803"/>
      <c r="F86" s="803"/>
      <c r="G86" s="809"/>
      <c r="H86" s="15"/>
      <c r="I86" s="680"/>
      <c r="J86" s="774"/>
      <c r="K86" s="774"/>
      <c r="L86" s="774"/>
      <c r="M86" s="774"/>
      <c r="N86" s="774"/>
      <c r="O86" s="673">
        <f t="shared" si="60"/>
        <v>0</v>
      </c>
      <c r="P86" s="30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39"/>
      <c r="AE86" s="190"/>
      <c r="AF86" s="13"/>
      <c r="AG86" s="13"/>
      <c r="AH86" s="13"/>
      <c r="AI86" s="13"/>
      <c r="AJ86" s="13"/>
    </row>
    <row r="87" spans="1:36" ht="12" hidden="1" customHeight="1" x14ac:dyDescent="0.25">
      <c r="A87" s="204" t="s">
        <v>160</v>
      </c>
      <c r="B87" s="572"/>
      <c r="C87" s="816"/>
      <c r="D87" s="803"/>
      <c r="E87" s="803"/>
      <c r="F87" s="803"/>
      <c r="G87" s="809"/>
      <c r="H87" s="15"/>
      <c r="I87" s="680"/>
      <c r="J87" s="774"/>
      <c r="K87" s="774"/>
      <c r="L87" s="774"/>
      <c r="M87" s="774"/>
      <c r="N87" s="774"/>
      <c r="O87" s="673">
        <f t="shared" si="60"/>
        <v>0</v>
      </c>
      <c r="P87" s="30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39"/>
      <c r="AE87" s="190"/>
      <c r="AF87" s="13"/>
      <c r="AG87" s="13"/>
      <c r="AH87" s="13"/>
      <c r="AI87" s="13"/>
      <c r="AJ87" s="13"/>
    </row>
    <row r="88" spans="1:36" ht="12" customHeight="1" x14ac:dyDescent="0.25">
      <c r="A88" s="198" t="s">
        <v>161</v>
      </c>
      <c r="B88" s="643"/>
      <c r="C88" s="816"/>
      <c r="D88" s="791"/>
      <c r="E88" s="791"/>
      <c r="F88" s="791"/>
      <c r="G88" s="826"/>
      <c r="H88" s="15"/>
      <c r="I88" s="680"/>
      <c r="J88" s="774"/>
      <c r="K88" s="774"/>
      <c r="L88" s="774"/>
      <c r="M88" s="774"/>
      <c r="N88" s="774"/>
      <c r="O88" s="673">
        <f t="shared" si="60"/>
        <v>0</v>
      </c>
      <c r="P88" s="30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39"/>
      <c r="AE88" s="190"/>
      <c r="AF88" s="13"/>
      <c r="AG88" s="13"/>
      <c r="AH88" s="13"/>
      <c r="AI88" s="13"/>
      <c r="AJ88" s="13"/>
    </row>
    <row r="89" spans="1:36" ht="12" hidden="1" customHeight="1" x14ac:dyDescent="0.25">
      <c r="A89" s="204" t="s">
        <v>161</v>
      </c>
      <c r="B89" s="572"/>
      <c r="C89" s="816"/>
      <c r="D89" s="803"/>
      <c r="E89" s="803"/>
      <c r="F89" s="803"/>
      <c r="G89" s="809"/>
      <c r="H89" s="15"/>
      <c r="I89" s="680"/>
      <c r="J89" s="774"/>
      <c r="K89" s="774"/>
      <c r="L89" s="774"/>
      <c r="M89" s="774"/>
      <c r="N89" s="774"/>
      <c r="O89" s="673">
        <f t="shared" si="60"/>
        <v>0</v>
      </c>
      <c r="P89" s="30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39"/>
      <c r="AE89" s="190"/>
      <c r="AF89" s="13"/>
      <c r="AG89" s="13"/>
      <c r="AH89" s="13"/>
      <c r="AI89" s="13"/>
      <c r="AJ89" s="13"/>
    </row>
    <row r="90" spans="1:36" ht="12" hidden="1" customHeight="1" x14ac:dyDescent="0.25">
      <c r="A90" s="204" t="s">
        <v>161</v>
      </c>
      <c r="B90" s="572"/>
      <c r="C90" s="816"/>
      <c r="D90" s="803"/>
      <c r="E90" s="803"/>
      <c r="F90" s="803"/>
      <c r="G90" s="809"/>
      <c r="H90" s="15"/>
      <c r="I90" s="680"/>
      <c r="J90" s="774"/>
      <c r="K90" s="774"/>
      <c r="L90" s="774"/>
      <c r="M90" s="774"/>
      <c r="N90" s="774"/>
      <c r="O90" s="673">
        <f t="shared" si="60"/>
        <v>0</v>
      </c>
      <c r="P90" s="30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39"/>
      <c r="AE90" s="190"/>
      <c r="AF90" s="13"/>
      <c r="AG90" s="13"/>
      <c r="AH90" s="13"/>
      <c r="AI90" s="13"/>
      <c r="AJ90" s="13"/>
    </row>
    <row r="91" spans="1:36" ht="12" hidden="1" customHeight="1" x14ac:dyDescent="0.25">
      <c r="A91" s="204" t="s">
        <v>161</v>
      </c>
      <c r="B91" s="572"/>
      <c r="C91" s="816"/>
      <c r="D91" s="803"/>
      <c r="E91" s="803"/>
      <c r="F91" s="803"/>
      <c r="G91" s="809"/>
      <c r="H91" s="15"/>
      <c r="I91" s="680"/>
      <c r="J91" s="774"/>
      <c r="K91" s="774"/>
      <c r="L91" s="774"/>
      <c r="M91" s="774"/>
      <c r="N91" s="774"/>
      <c r="O91" s="673">
        <f t="shared" si="60"/>
        <v>0</v>
      </c>
      <c r="P91" s="30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39"/>
      <c r="AE91" s="190"/>
      <c r="AF91" s="13"/>
      <c r="AG91" s="13"/>
      <c r="AH91" s="13"/>
      <c r="AI91" s="13"/>
      <c r="AJ91" s="13"/>
    </row>
    <row r="92" spans="1:36" ht="12" hidden="1" customHeight="1" x14ac:dyDescent="0.25">
      <c r="A92" s="204" t="s">
        <v>161</v>
      </c>
      <c r="B92" s="572"/>
      <c r="C92" s="816"/>
      <c r="D92" s="803"/>
      <c r="E92" s="803"/>
      <c r="F92" s="803"/>
      <c r="G92" s="809"/>
      <c r="H92" s="15"/>
      <c r="I92" s="680"/>
      <c r="J92" s="774"/>
      <c r="K92" s="774"/>
      <c r="L92" s="774"/>
      <c r="M92" s="774"/>
      <c r="N92" s="774"/>
      <c r="O92" s="673">
        <f t="shared" si="60"/>
        <v>0</v>
      </c>
      <c r="P92" s="30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39"/>
      <c r="AE92" s="190"/>
      <c r="AF92" s="13"/>
      <c r="AG92" s="13"/>
      <c r="AH92" s="13"/>
      <c r="AI92" s="13"/>
      <c r="AJ92" s="13"/>
    </row>
    <row r="93" spans="1:36" ht="12" hidden="1" customHeight="1" x14ac:dyDescent="0.25">
      <c r="A93" s="204" t="s">
        <v>161</v>
      </c>
      <c r="B93" s="574"/>
      <c r="C93" s="820"/>
      <c r="D93" s="801"/>
      <c r="E93" s="801"/>
      <c r="F93" s="801"/>
      <c r="G93" s="821"/>
      <c r="H93" s="15"/>
      <c r="I93" s="680"/>
      <c r="J93" s="774"/>
      <c r="K93" s="774"/>
      <c r="L93" s="774"/>
      <c r="M93" s="774"/>
      <c r="N93" s="774"/>
      <c r="O93" s="673">
        <f t="shared" si="60"/>
        <v>0</v>
      </c>
      <c r="P93" s="30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39"/>
      <c r="AE93" s="190"/>
      <c r="AF93" s="13"/>
      <c r="AG93" s="13"/>
      <c r="AH93" s="13"/>
      <c r="AI93" s="13"/>
      <c r="AJ93" s="13"/>
    </row>
    <row r="94" spans="1:36" ht="12" customHeight="1" thickBot="1" x14ac:dyDescent="0.3">
      <c r="A94" s="200" t="s">
        <v>182</v>
      </c>
      <c r="B94" s="178"/>
      <c r="C94" s="178"/>
      <c r="D94" s="178"/>
      <c r="E94" s="178"/>
      <c r="F94" s="178"/>
      <c r="G94" s="179"/>
      <c r="H94" s="15"/>
      <c r="I94" s="676">
        <f t="shared" ref="I94:O94" si="61">SUM(I82:I93)</f>
        <v>0</v>
      </c>
      <c r="J94" s="676">
        <f t="shared" si="61"/>
        <v>0</v>
      </c>
      <c r="K94" s="676">
        <f t="shared" si="61"/>
        <v>0</v>
      </c>
      <c r="L94" s="676">
        <f t="shared" si="61"/>
        <v>0</v>
      </c>
      <c r="M94" s="676">
        <f t="shared" ref="M94" si="62">SUM(M82:M93)</f>
        <v>0</v>
      </c>
      <c r="N94" s="676">
        <f t="shared" si="61"/>
        <v>0</v>
      </c>
      <c r="O94" s="676">
        <f t="shared" si="61"/>
        <v>0</v>
      </c>
      <c r="P94" s="30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39"/>
      <c r="AE94" s="190"/>
      <c r="AF94" s="13"/>
      <c r="AG94" s="13"/>
      <c r="AH94" s="13"/>
      <c r="AI94" s="13"/>
      <c r="AJ94" s="13"/>
    </row>
    <row r="95" spans="1:36" ht="13.5" customHeight="1" thickTop="1" x14ac:dyDescent="0.25">
      <c r="A95" s="13"/>
      <c r="B95" s="13"/>
      <c r="C95" s="13"/>
      <c r="D95" s="13"/>
      <c r="E95" s="13"/>
      <c r="F95" s="13"/>
      <c r="G95" s="13"/>
      <c r="H95" s="15"/>
      <c r="I95" s="675"/>
      <c r="J95" s="675"/>
      <c r="K95" s="675"/>
      <c r="L95" s="675"/>
      <c r="M95" s="675"/>
      <c r="N95" s="675"/>
      <c r="O95" s="675"/>
      <c r="P95" s="30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39"/>
      <c r="AE95" s="190"/>
      <c r="AF95" s="13"/>
      <c r="AG95" s="13"/>
      <c r="AH95" s="13"/>
      <c r="AI95" s="13"/>
      <c r="AJ95" s="13"/>
    </row>
    <row r="96" spans="1:36" ht="12" hidden="1" customHeight="1" x14ac:dyDescent="0.25">
      <c r="A96" s="43" t="s">
        <v>183</v>
      </c>
      <c r="B96" s="197" t="s">
        <v>33</v>
      </c>
      <c r="C96" s="800" t="s">
        <v>176</v>
      </c>
      <c r="D96" s="801"/>
      <c r="E96" s="801"/>
      <c r="F96" s="801"/>
      <c r="G96" s="801"/>
      <c r="H96" s="15"/>
      <c r="I96" s="675"/>
      <c r="J96" s="675"/>
      <c r="K96" s="675"/>
      <c r="L96" s="675"/>
      <c r="M96" s="675"/>
      <c r="N96" s="675"/>
      <c r="O96" s="675"/>
      <c r="P96" s="30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39"/>
      <c r="AE96" s="190"/>
      <c r="AF96" s="13"/>
      <c r="AG96" s="13"/>
      <c r="AH96" s="13"/>
      <c r="AI96" s="13"/>
      <c r="AJ96" s="13"/>
    </row>
    <row r="97" spans="1:36" ht="12" hidden="1" customHeight="1" x14ac:dyDescent="0.25">
      <c r="A97" s="13" t="s">
        <v>184</v>
      </c>
      <c r="B97" s="590" t="str">
        <f>C11</f>
        <v>ENG</v>
      </c>
      <c r="C97" s="817"/>
      <c r="D97" s="818"/>
      <c r="E97" s="818"/>
      <c r="F97" s="818"/>
      <c r="G97" s="819"/>
      <c r="H97" s="15"/>
      <c r="I97" s="678">
        <v>0</v>
      </c>
      <c r="J97" s="673">
        <f t="shared" ref="J97:J120" si="63">IF($K$1&gt;=2,(ROUND((I97*$T$2),0)),0)</f>
        <v>0</v>
      </c>
      <c r="K97" s="673">
        <f t="shared" ref="K97:K120" si="64">IF($K$1&gt;=3,(ROUND((J97*$T$2),0)),0)</f>
        <v>0</v>
      </c>
      <c r="L97" s="673">
        <f t="shared" ref="L97:L120" si="65">IF($K$1&gt;=4,(ROUND((K97*$T$2),0)),0)</f>
        <v>0</v>
      </c>
      <c r="M97" s="673">
        <f t="shared" ref="M97:N120" si="66">IF($K$1&gt;=5,(ROUND((K97*$T$2),0)),0)</f>
        <v>0</v>
      </c>
      <c r="N97" s="673">
        <f t="shared" si="66"/>
        <v>0</v>
      </c>
      <c r="O97" s="673">
        <f t="shared" ref="O97:O114" si="67">SUM(I97:N97)</f>
        <v>0</v>
      </c>
      <c r="P97" s="30"/>
      <c r="Q97" s="24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39"/>
      <c r="AE97" s="190"/>
      <c r="AF97" s="13"/>
      <c r="AG97" s="13"/>
      <c r="AH97" s="13"/>
      <c r="AI97" s="13"/>
      <c r="AJ97" s="13"/>
    </row>
    <row r="98" spans="1:36" ht="12" hidden="1" customHeight="1" x14ac:dyDescent="0.25">
      <c r="A98" s="13" t="s">
        <v>184</v>
      </c>
      <c r="B98" s="571"/>
      <c r="C98" s="814"/>
      <c r="D98" s="804"/>
      <c r="E98" s="804"/>
      <c r="F98" s="804"/>
      <c r="G98" s="809"/>
      <c r="H98" s="15"/>
      <c r="I98" s="680">
        <v>0</v>
      </c>
      <c r="J98" s="673">
        <f t="shared" si="63"/>
        <v>0</v>
      </c>
      <c r="K98" s="673">
        <f t="shared" si="64"/>
        <v>0</v>
      </c>
      <c r="L98" s="673">
        <f t="shared" si="65"/>
        <v>0</v>
      </c>
      <c r="M98" s="673">
        <f t="shared" si="66"/>
        <v>0</v>
      </c>
      <c r="N98" s="673">
        <f t="shared" si="66"/>
        <v>0</v>
      </c>
      <c r="O98" s="673">
        <f t="shared" si="67"/>
        <v>0</v>
      </c>
      <c r="P98" s="30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39"/>
      <c r="AE98" s="190"/>
      <c r="AF98" s="13"/>
      <c r="AG98" s="13"/>
      <c r="AH98" s="13"/>
      <c r="AI98" s="13"/>
      <c r="AJ98" s="13"/>
    </row>
    <row r="99" spans="1:36" ht="12" hidden="1" customHeight="1" x14ac:dyDescent="0.25">
      <c r="A99" s="13" t="s">
        <v>184</v>
      </c>
      <c r="B99" s="571"/>
      <c r="C99" s="814"/>
      <c r="D99" s="804"/>
      <c r="E99" s="804"/>
      <c r="F99" s="804"/>
      <c r="G99" s="809"/>
      <c r="H99" s="15"/>
      <c r="I99" s="680">
        <v>0</v>
      </c>
      <c r="J99" s="673">
        <f t="shared" si="63"/>
        <v>0</v>
      </c>
      <c r="K99" s="673">
        <f t="shared" si="64"/>
        <v>0</v>
      </c>
      <c r="L99" s="673">
        <f t="shared" si="65"/>
        <v>0</v>
      </c>
      <c r="M99" s="673">
        <f t="shared" si="66"/>
        <v>0</v>
      </c>
      <c r="N99" s="673">
        <f t="shared" si="66"/>
        <v>0</v>
      </c>
      <c r="O99" s="673">
        <f t="shared" si="67"/>
        <v>0</v>
      </c>
      <c r="P99" s="30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39"/>
      <c r="AE99" s="190"/>
      <c r="AF99" s="13"/>
      <c r="AG99" s="13"/>
      <c r="AH99" s="13"/>
      <c r="AI99" s="13"/>
      <c r="AJ99" s="13"/>
    </row>
    <row r="100" spans="1:36" ht="12" hidden="1" customHeight="1" x14ac:dyDescent="0.25">
      <c r="A100" s="13" t="s">
        <v>184</v>
      </c>
      <c r="B100" s="571"/>
      <c r="C100" s="814"/>
      <c r="D100" s="804"/>
      <c r="E100" s="804"/>
      <c r="F100" s="804"/>
      <c r="G100" s="809"/>
      <c r="H100" s="15"/>
      <c r="I100" s="680">
        <v>0</v>
      </c>
      <c r="J100" s="673">
        <f t="shared" si="63"/>
        <v>0</v>
      </c>
      <c r="K100" s="673">
        <f t="shared" si="64"/>
        <v>0</v>
      </c>
      <c r="L100" s="673">
        <f t="shared" si="65"/>
        <v>0</v>
      </c>
      <c r="M100" s="673">
        <f t="shared" si="66"/>
        <v>0</v>
      </c>
      <c r="N100" s="673">
        <f t="shared" si="66"/>
        <v>0</v>
      </c>
      <c r="O100" s="673">
        <f t="shared" si="67"/>
        <v>0</v>
      </c>
      <c r="P100" s="30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39"/>
      <c r="AE100" s="190"/>
      <c r="AF100" s="13"/>
      <c r="AG100" s="13"/>
      <c r="AH100" s="13"/>
      <c r="AI100" s="13"/>
      <c r="AJ100" s="13"/>
    </row>
    <row r="101" spans="1:36" ht="12" hidden="1" customHeight="1" x14ac:dyDescent="0.25">
      <c r="A101" s="13" t="s">
        <v>184</v>
      </c>
      <c r="B101" s="571"/>
      <c r="C101" s="814"/>
      <c r="D101" s="804"/>
      <c r="E101" s="804"/>
      <c r="F101" s="804"/>
      <c r="G101" s="809"/>
      <c r="H101" s="15"/>
      <c r="I101" s="680">
        <v>0</v>
      </c>
      <c r="J101" s="673">
        <f t="shared" si="63"/>
        <v>0</v>
      </c>
      <c r="K101" s="673">
        <f t="shared" si="64"/>
        <v>0</v>
      </c>
      <c r="L101" s="673">
        <f t="shared" si="65"/>
        <v>0</v>
      </c>
      <c r="M101" s="673">
        <f t="shared" si="66"/>
        <v>0</v>
      </c>
      <c r="N101" s="673">
        <f t="shared" si="66"/>
        <v>0</v>
      </c>
      <c r="O101" s="673">
        <f t="shared" si="67"/>
        <v>0</v>
      </c>
      <c r="P101" s="30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39"/>
      <c r="AE101" s="190"/>
      <c r="AF101" s="13"/>
      <c r="AG101" s="13"/>
      <c r="AH101" s="13"/>
      <c r="AI101" s="13"/>
      <c r="AJ101" s="13"/>
    </row>
    <row r="102" spans="1:36" ht="12" hidden="1" customHeight="1" x14ac:dyDescent="0.25">
      <c r="A102" s="13" t="s">
        <v>184</v>
      </c>
      <c r="B102" s="571"/>
      <c r="C102" s="814"/>
      <c r="D102" s="804"/>
      <c r="E102" s="804"/>
      <c r="F102" s="804"/>
      <c r="G102" s="809"/>
      <c r="H102" s="15"/>
      <c r="I102" s="680">
        <v>0</v>
      </c>
      <c r="J102" s="673">
        <f t="shared" si="63"/>
        <v>0</v>
      </c>
      <c r="K102" s="673">
        <f t="shared" si="64"/>
        <v>0</v>
      </c>
      <c r="L102" s="673">
        <f t="shared" si="65"/>
        <v>0</v>
      </c>
      <c r="M102" s="673">
        <f t="shared" si="66"/>
        <v>0</v>
      </c>
      <c r="N102" s="673">
        <f t="shared" si="66"/>
        <v>0</v>
      </c>
      <c r="O102" s="673">
        <f t="shared" si="67"/>
        <v>0</v>
      </c>
      <c r="P102" s="30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39"/>
      <c r="AE102" s="190"/>
      <c r="AF102" s="13"/>
      <c r="AG102" s="13"/>
      <c r="AH102" s="13"/>
      <c r="AI102" s="13"/>
      <c r="AJ102" s="13"/>
    </row>
    <row r="103" spans="1:36" ht="12" hidden="1" customHeight="1" x14ac:dyDescent="0.25">
      <c r="A103" s="13" t="s">
        <v>26</v>
      </c>
      <c r="B103" s="591" t="str">
        <f>C11</f>
        <v>ENG</v>
      </c>
      <c r="C103" s="814"/>
      <c r="D103" s="804"/>
      <c r="E103" s="804"/>
      <c r="F103" s="804"/>
      <c r="G103" s="809"/>
      <c r="H103" s="15"/>
      <c r="I103" s="678">
        <v>0</v>
      </c>
      <c r="J103" s="673">
        <f t="shared" si="63"/>
        <v>0</v>
      </c>
      <c r="K103" s="673">
        <f t="shared" si="64"/>
        <v>0</v>
      </c>
      <c r="L103" s="673">
        <f t="shared" si="65"/>
        <v>0</v>
      </c>
      <c r="M103" s="673">
        <f t="shared" si="66"/>
        <v>0</v>
      </c>
      <c r="N103" s="673">
        <f t="shared" si="66"/>
        <v>0</v>
      </c>
      <c r="O103" s="673">
        <f t="shared" si="67"/>
        <v>0</v>
      </c>
      <c r="P103" s="30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39"/>
      <c r="AE103" s="190"/>
      <c r="AF103" s="13"/>
      <c r="AG103" s="13"/>
      <c r="AH103" s="13"/>
      <c r="AI103" s="13"/>
      <c r="AJ103" s="13"/>
    </row>
    <row r="104" spans="1:36" ht="12" hidden="1" customHeight="1" x14ac:dyDescent="0.25">
      <c r="A104" s="13" t="s">
        <v>26</v>
      </c>
      <c r="B104" s="571"/>
      <c r="C104" s="814"/>
      <c r="D104" s="804"/>
      <c r="E104" s="804"/>
      <c r="F104" s="804"/>
      <c r="G104" s="809"/>
      <c r="H104" s="15"/>
      <c r="I104" s="680">
        <v>0</v>
      </c>
      <c r="J104" s="673">
        <f t="shared" si="63"/>
        <v>0</v>
      </c>
      <c r="K104" s="673">
        <f t="shared" si="64"/>
        <v>0</v>
      </c>
      <c r="L104" s="673">
        <f t="shared" si="65"/>
        <v>0</v>
      </c>
      <c r="M104" s="673">
        <f t="shared" si="66"/>
        <v>0</v>
      </c>
      <c r="N104" s="673">
        <f t="shared" si="66"/>
        <v>0</v>
      </c>
      <c r="O104" s="673">
        <f t="shared" si="67"/>
        <v>0</v>
      </c>
      <c r="P104" s="30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39"/>
      <c r="AE104" s="190"/>
      <c r="AF104" s="13"/>
      <c r="AG104" s="13"/>
      <c r="AH104" s="13"/>
      <c r="AI104" s="13"/>
      <c r="AJ104" s="13"/>
    </row>
    <row r="105" spans="1:36" ht="12" hidden="1" customHeight="1" x14ac:dyDescent="0.25">
      <c r="A105" s="13" t="s">
        <v>26</v>
      </c>
      <c r="B105" s="571"/>
      <c r="C105" s="814"/>
      <c r="D105" s="804"/>
      <c r="E105" s="804"/>
      <c r="F105" s="804"/>
      <c r="G105" s="809"/>
      <c r="H105" s="15"/>
      <c r="I105" s="680">
        <v>0</v>
      </c>
      <c r="J105" s="673">
        <f t="shared" si="63"/>
        <v>0</v>
      </c>
      <c r="K105" s="673">
        <f t="shared" si="64"/>
        <v>0</v>
      </c>
      <c r="L105" s="673">
        <f t="shared" si="65"/>
        <v>0</v>
      </c>
      <c r="M105" s="673">
        <f t="shared" si="66"/>
        <v>0</v>
      </c>
      <c r="N105" s="673">
        <f t="shared" si="66"/>
        <v>0</v>
      </c>
      <c r="O105" s="673">
        <f t="shared" si="67"/>
        <v>0</v>
      </c>
      <c r="P105" s="30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39"/>
      <c r="AE105" s="190"/>
      <c r="AF105" s="13"/>
      <c r="AG105" s="13"/>
      <c r="AH105" s="13"/>
      <c r="AI105" s="13"/>
      <c r="AJ105" s="13"/>
    </row>
    <row r="106" spans="1:36" ht="12" hidden="1" customHeight="1" x14ac:dyDescent="0.25">
      <c r="A106" s="13" t="s">
        <v>26</v>
      </c>
      <c r="B106" s="571"/>
      <c r="C106" s="814"/>
      <c r="D106" s="804"/>
      <c r="E106" s="804"/>
      <c r="F106" s="804"/>
      <c r="G106" s="809"/>
      <c r="H106" s="15"/>
      <c r="I106" s="680">
        <v>0</v>
      </c>
      <c r="J106" s="673">
        <f t="shared" si="63"/>
        <v>0</v>
      </c>
      <c r="K106" s="673">
        <f t="shared" si="64"/>
        <v>0</v>
      </c>
      <c r="L106" s="673">
        <f t="shared" si="65"/>
        <v>0</v>
      </c>
      <c r="M106" s="673">
        <f t="shared" si="66"/>
        <v>0</v>
      </c>
      <c r="N106" s="673">
        <f t="shared" si="66"/>
        <v>0</v>
      </c>
      <c r="O106" s="673">
        <f t="shared" si="67"/>
        <v>0</v>
      </c>
      <c r="P106" s="30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39"/>
      <c r="AE106" s="190"/>
      <c r="AF106" s="13"/>
      <c r="AG106" s="13"/>
      <c r="AH106" s="13"/>
      <c r="AI106" s="13"/>
      <c r="AJ106" s="13"/>
    </row>
    <row r="107" spans="1:36" ht="12" hidden="1" customHeight="1" x14ac:dyDescent="0.25">
      <c r="A107" s="13" t="s">
        <v>26</v>
      </c>
      <c r="B107" s="571"/>
      <c r="C107" s="814"/>
      <c r="D107" s="804"/>
      <c r="E107" s="804"/>
      <c r="F107" s="804"/>
      <c r="G107" s="809"/>
      <c r="H107" s="15"/>
      <c r="I107" s="680">
        <v>0</v>
      </c>
      <c r="J107" s="673">
        <f t="shared" si="63"/>
        <v>0</v>
      </c>
      <c r="K107" s="673">
        <f t="shared" si="64"/>
        <v>0</v>
      </c>
      <c r="L107" s="673">
        <f t="shared" si="65"/>
        <v>0</v>
      </c>
      <c r="M107" s="673">
        <f t="shared" si="66"/>
        <v>0</v>
      </c>
      <c r="N107" s="673">
        <f t="shared" si="66"/>
        <v>0</v>
      </c>
      <c r="O107" s="673">
        <f t="shared" si="67"/>
        <v>0</v>
      </c>
      <c r="P107" s="30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39"/>
      <c r="AE107" s="190"/>
      <c r="AF107" s="13"/>
      <c r="AG107" s="13"/>
      <c r="AH107" s="13"/>
      <c r="AI107" s="13"/>
      <c r="AJ107" s="13"/>
    </row>
    <row r="108" spans="1:36" ht="12" hidden="1" customHeight="1" x14ac:dyDescent="0.25">
      <c r="A108" s="13" t="s">
        <v>26</v>
      </c>
      <c r="B108" s="571"/>
      <c r="C108" s="814"/>
      <c r="D108" s="804"/>
      <c r="E108" s="804"/>
      <c r="F108" s="804"/>
      <c r="G108" s="809"/>
      <c r="H108" s="15"/>
      <c r="I108" s="680">
        <v>0</v>
      </c>
      <c r="J108" s="673">
        <f t="shared" si="63"/>
        <v>0</v>
      </c>
      <c r="K108" s="673">
        <f t="shared" si="64"/>
        <v>0</v>
      </c>
      <c r="L108" s="673">
        <f t="shared" si="65"/>
        <v>0</v>
      </c>
      <c r="M108" s="673">
        <f t="shared" si="66"/>
        <v>0</v>
      </c>
      <c r="N108" s="673">
        <f t="shared" si="66"/>
        <v>0</v>
      </c>
      <c r="O108" s="673">
        <f t="shared" si="67"/>
        <v>0</v>
      </c>
      <c r="P108" s="30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39"/>
      <c r="AE108" s="190"/>
      <c r="AF108" s="13"/>
      <c r="AG108" s="13"/>
      <c r="AH108" s="13"/>
      <c r="AI108" s="13"/>
      <c r="AJ108" s="13"/>
    </row>
    <row r="109" spans="1:36" ht="12" hidden="1" customHeight="1" x14ac:dyDescent="0.25">
      <c r="A109" s="13" t="s">
        <v>185</v>
      </c>
      <c r="B109" s="591" t="str">
        <f>C11</f>
        <v>ENG</v>
      </c>
      <c r="C109" s="814"/>
      <c r="D109" s="804"/>
      <c r="E109" s="804"/>
      <c r="F109" s="804"/>
      <c r="G109" s="809"/>
      <c r="H109" s="15"/>
      <c r="I109" s="678">
        <v>0</v>
      </c>
      <c r="J109" s="673">
        <f t="shared" si="63"/>
        <v>0</v>
      </c>
      <c r="K109" s="673">
        <f t="shared" si="64"/>
        <v>0</v>
      </c>
      <c r="L109" s="673">
        <f t="shared" si="65"/>
        <v>0</v>
      </c>
      <c r="M109" s="673">
        <f t="shared" si="66"/>
        <v>0</v>
      </c>
      <c r="N109" s="673">
        <f t="shared" si="66"/>
        <v>0</v>
      </c>
      <c r="O109" s="673">
        <f t="shared" si="67"/>
        <v>0</v>
      </c>
      <c r="P109" s="30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39"/>
      <c r="AE109" s="190"/>
      <c r="AF109" s="13"/>
      <c r="AG109" s="13"/>
      <c r="AH109" s="13"/>
      <c r="AI109" s="13"/>
      <c r="AJ109" s="13"/>
    </row>
    <row r="110" spans="1:36" ht="12.75" hidden="1" customHeight="1" x14ac:dyDescent="0.25">
      <c r="A110" s="13" t="s">
        <v>185</v>
      </c>
      <c r="B110" s="571"/>
      <c r="C110" s="814"/>
      <c r="D110" s="804"/>
      <c r="E110" s="804"/>
      <c r="F110" s="804"/>
      <c r="G110" s="809"/>
      <c r="H110" s="15"/>
      <c r="I110" s="680">
        <v>0</v>
      </c>
      <c r="J110" s="673">
        <f t="shared" si="63"/>
        <v>0</v>
      </c>
      <c r="K110" s="673">
        <f t="shared" si="64"/>
        <v>0</v>
      </c>
      <c r="L110" s="673">
        <f t="shared" si="65"/>
        <v>0</v>
      </c>
      <c r="M110" s="673">
        <f t="shared" si="66"/>
        <v>0</v>
      </c>
      <c r="N110" s="673">
        <f t="shared" si="66"/>
        <v>0</v>
      </c>
      <c r="O110" s="673">
        <f t="shared" si="67"/>
        <v>0</v>
      </c>
      <c r="P110" s="30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39"/>
      <c r="AE110" s="190"/>
      <c r="AF110" s="13"/>
      <c r="AG110" s="13"/>
      <c r="AH110" s="13"/>
      <c r="AI110" s="13"/>
      <c r="AJ110" s="13"/>
    </row>
    <row r="111" spans="1:36" ht="12.75" hidden="1" customHeight="1" x14ac:dyDescent="0.25">
      <c r="A111" s="13" t="s">
        <v>185</v>
      </c>
      <c r="B111" s="571"/>
      <c r="C111" s="814"/>
      <c r="D111" s="804"/>
      <c r="E111" s="804"/>
      <c r="F111" s="804"/>
      <c r="G111" s="809"/>
      <c r="H111" s="15"/>
      <c r="I111" s="680">
        <v>0</v>
      </c>
      <c r="J111" s="673">
        <f t="shared" si="63"/>
        <v>0</v>
      </c>
      <c r="K111" s="673">
        <f t="shared" si="64"/>
        <v>0</v>
      </c>
      <c r="L111" s="673">
        <f t="shared" si="65"/>
        <v>0</v>
      </c>
      <c r="M111" s="673">
        <f t="shared" si="66"/>
        <v>0</v>
      </c>
      <c r="N111" s="673">
        <f t="shared" si="66"/>
        <v>0</v>
      </c>
      <c r="O111" s="673">
        <f t="shared" si="67"/>
        <v>0</v>
      </c>
      <c r="P111" s="30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39"/>
      <c r="AE111" s="190"/>
      <c r="AF111" s="13"/>
      <c r="AG111" s="13"/>
      <c r="AH111" s="13"/>
      <c r="AI111" s="13"/>
      <c r="AJ111" s="13"/>
    </row>
    <row r="112" spans="1:36" ht="12.75" hidden="1" customHeight="1" x14ac:dyDescent="0.25">
      <c r="A112" s="13" t="s">
        <v>185</v>
      </c>
      <c r="B112" s="571"/>
      <c r="C112" s="814"/>
      <c r="D112" s="804"/>
      <c r="E112" s="804"/>
      <c r="F112" s="804"/>
      <c r="G112" s="809"/>
      <c r="H112" s="15"/>
      <c r="I112" s="680">
        <v>0</v>
      </c>
      <c r="J112" s="673">
        <f t="shared" si="63"/>
        <v>0</v>
      </c>
      <c r="K112" s="673">
        <f t="shared" si="64"/>
        <v>0</v>
      </c>
      <c r="L112" s="673">
        <f t="shared" si="65"/>
        <v>0</v>
      </c>
      <c r="M112" s="673">
        <f t="shared" si="66"/>
        <v>0</v>
      </c>
      <c r="N112" s="673">
        <f t="shared" si="66"/>
        <v>0</v>
      </c>
      <c r="O112" s="673">
        <f t="shared" si="67"/>
        <v>0</v>
      </c>
      <c r="P112" s="30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39"/>
      <c r="AE112" s="190"/>
      <c r="AF112" s="13"/>
      <c r="AG112" s="13"/>
      <c r="AH112" s="13"/>
      <c r="AI112" s="13"/>
      <c r="AJ112" s="13"/>
    </row>
    <row r="113" spans="1:36" ht="12.75" hidden="1" customHeight="1" x14ac:dyDescent="0.25">
      <c r="A113" s="13" t="s">
        <v>185</v>
      </c>
      <c r="B113" s="571"/>
      <c r="C113" s="814"/>
      <c r="D113" s="804"/>
      <c r="E113" s="804"/>
      <c r="F113" s="804"/>
      <c r="G113" s="809"/>
      <c r="H113" s="15"/>
      <c r="I113" s="680">
        <v>0</v>
      </c>
      <c r="J113" s="673">
        <f t="shared" si="63"/>
        <v>0</v>
      </c>
      <c r="K113" s="673">
        <f t="shared" si="64"/>
        <v>0</v>
      </c>
      <c r="L113" s="673">
        <f t="shared" si="65"/>
        <v>0</v>
      </c>
      <c r="M113" s="673">
        <f t="shared" si="66"/>
        <v>0</v>
      </c>
      <c r="N113" s="673">
        <f t="shared" si="66"/>
        <v>0</v>
      </c>
      <c r="O113" s="673">
        <f t="shared" si="67"/>
        <v>0</v>
      </c>
      <c r="P113" s="30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39"/>
      <c r="AE113" s="190"/>
      <c r="AF113" s="13"/>
      <c r="AG113" s="13"/>
      <c r="AH113" s="13"/>
      <c r="AI113" s="13"/>
      <c r="AJ113" s="13"/>
    </row>
    <row r="114" spans="1:36" ht="12.75" hidden="1" customHeight="1" x14ac:dyDescent="0.25">
      <c r="A114" s="13" t="s">
        <v>185</v>
      </c>
      <c r="B114" s="571"/>
      <c r="C114" s="814"/>
      <c r="D114" s="804"/>
      <c r="E114" s="804"/>
      <c r="F114" s="804"/>
      <c r="G114" s="809"/>
      <c r="H114" s="15"/>
      <c r="I114" s="680">
        <v>0</v>
      </c>
      <c r="J114" s="673">
        <f t="shared" si="63"/>
        <v>0</v>
      </c>
      <c r="K114" s="673">
        <f t="shared" si="64"/>
        <v>0</v>
      </c>
      <c r="L114" s="673">
        <f t="shared" si="65"/>
        <v>0</v>
      </c>
      <c r="M114" s="673">
        <f t="shared" si="66"/>
        <v>0</v>
      </c>
      <c r="N114" s="673">
        <f t="shared" si="66"/>
        <v>0</v>
      </c>
      <c r="O114" s="673">
        <f t="shared" si="67"/>
        <v>0</v>
      </c>
      <c r="P114" s="30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39"/>
      <c r="AE114" s="190"/>
      <c r="AF114" s="13"/>
      <c r="AG114" s="13"/>
      <c r="AH114" s="13"/>
      <c r="AI114" s="13"/>
      <c r="AJ114" s="13"/>
    </row>
    <row r="115" spans="1:36" ht="12.75" hidden="1" customHeight="1" x14ac:dyDescent="0.25">
      <c r="A115" s="24" t="s">
        <v>65</v>
      </c>
      <c r="B115" s="591" t="str">
        <f>C11</f>
        <v>ENG</v>
      </c>
      <c r="C115" s="814"/>
      <c r="D115" s="804"/>
      <c r="E115" s="804"/>
      <c r="F115" s="804"/>
      <c r="G115" s="809"/>
      <c r="H115" s="15"/>
      <c r="I115" s="678">
        <v>0</v>
      </c>
      <c r="J115" s="673">
        <f t="shared" si="63"/>
        <v>0</v>
      </c>
      <c r="K115" s="673">
        <f t="shared" si="64"/>
        <v>0</v>
      </c>
      <c r="L115" s="673">
        <f t="shared" si="65"/>
        <v>0</v>
      </c>
      <c r="M115" s="673">
        <f t="shared" si="66"/>
        <v>0</v>
      </c>
      <c r="N115" s="673">
        <f t="shared" si="66"/>
        <v>0</v>
      </c>
      <c r="O115" s="679">
        <f>SUM(I115:N115)</f>
        <v>0</v>
      </c>
      <c r="P115" s="30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39"/>
      <c r="AE115" s="190"/>
      <c r="AF115" s="13"/>
      <c r="AG115" s="13"/>
      <c r="AH115" s="13"/>
      <c r="AI115" s="13"/>
      <c r="AJ115" s="13"/>
    </row>
    <row r="116" spans="1:36" ht="12.75" hidden="1" customHeight="1" x14ac:dyDescent="0.25">
      <c r="A116" s="250" t="s">
        <v>65</v>
      </c>
      <c r="B116" s="571"/>
      <c r="C116" s="808"/>
      <c r="D116" s="804"/>
      <c r="E116" s="804"/>
      <c r="F116" s="804"/>
      <c r="G116" s="809"/>
      <c r="H116" s="15"/>
      <c r="I116" s="680">
        <v>0</v>
      </c>
      <c r="J116" s="673">
        <f t="shared" si="63"/>
        <v>0</v>
      </c>
      <c r="K116" s="673">
        <f t="shared" si="64"/>
        <v>0</v>
      </c>
      <c r="L116" s="673">
        <f t="shared" si="65"/>
        <v>0</v>
      </c>
      <c r="M116" s="673">
        <f t="shared" si="66"/>
        <v>0</v>
      </c>
      <c r="N116" s="673">
        <f t="shared" si="66"/>
        <v>0</v>
      </c>
      <c r="O116" s="673">
        <f t="shared" ref="O116:O120" si="68">SUM(I116:N116)</f>
        <v>0</v>
      </c>
      <c r="P116" s="30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39"/>
      <c r="AE116" s="190"/>
      <c r="AF116" s="13"/>
      <c r="AG116" s="13"/>
      <c r="AH116" s="13"/>
      <c r="AI116" s="13"/>
      <c r="AJ116" s="13"/>
    </row>
    <row r="117" spans="1:36" ht="12.75" hidden="1" customHeight="1" x14ac:dyDescent="0.25">
      <c r="A117" s="250" t="s">
        <v>65</v>
      </c>
      <c r="B117" s="571"/>
      <c r="C117" s="808"/>
      <c r="D117" s="804"/>
      <c r="E117" s="804"/>
      <c r="F117" s="804"/>
      <c r="G117" s="809"/>
      <c r="H117" s="15"/>
      <c r="I117" s="680">
        <v>0</v>
      </c>
      <c r="J117" s="673">
        <f t="shared" si="63"/>
        <v>0</v>
      </c>
      <c r="K117" s="673">
        <f t="shared" si="64"/>
        <v>0</v>
      </c>
      <c r="L117" s="673">
        <f t="shared" si="65"/>
        <v>0</v>
      </c>
      <c r="M117" s="673">
        <f t="shared" si="66"/>
        <v>0</v>
      </c>
      <c r="N117" s="673">
        <f t="shared" si="66"/>
        <v>0</v>
      </c>
      <c r="O117" s="673">
        <f t="shared" si="68"/>
        <v>0</v>
      </c>
      <c r="P117" s="30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39"/>
      <c r="AE117" s="190"/>
      <c r="AF117" s="13"/>
      <c r="AG117" s="13"/>
      <c r="AH117" s="13"/>
      <c r="AI117" s="13"/>
      <c r="AJ117" s="13"/>
    </row>
    <row r="118" spans="1:36" ht="12.75" hidden="1" customHeight="1" x14ac:dyDescent="0.25">
      <c r="A118" s="250" t="s">
        <v>65</v>
      </c>
      <c r="B118" s="571"/>
      <c r="C118" s="808"/>
      <c r="D118" s="804"/>
      <c r="E118" s="804"/>
      <c r="F118" s="804"/>
      <c r="G118" s="809"/>
      <c r="H118" s="15"/>
      <c r="I118" s="680">
        <v>0</v>
      </c>
      <c r="J118" s="673">
        <f t="shared" si="63"/>
        <v>0</v>
      </c>
      <c r="K118" s="673">
        <f t="shared" si="64"/>
        <v>0</v>
      </c>
      <c r="L118" s="673">
        <f t="shared" si="65"/>
        <v>0</v>
      </c>
      <c r="M118" s="673">
        <f t="shared" si="66"/>
        <v>0</v>
      </c>
      <c r="N118" s="673">
        <f t="shared" si="66"/>
        <v>0</v>
      </c>
      <c r="O118" s="673">
        <f t="shared" si="68"/>
        <v>0</v>
      </c>
      <c r="P118" s="30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39"/>
      <c r="AE118" s="190"/>
      <c r="AF118" s="13"/>
      <c r="AG118" s="13"/>
      <c r="AH118" s="13"/>
      <c r="AI118" s="13"/>
      <c r="AJ118" s="13"/>
    </row>
    <row r="119" spans="1:36" ht="12.75" hidden="1" customHeight="1" x14ac:dyDescent="0.25">
      <c r="A119" s="250" t="s">
        <v>65</v>
      </c>
      <c r="B119" s="571"/>
      <c r="C119" s="808"/>
      <c r="D119" s="804"/>
      <c r="E119" s="804"/>
      <c r="F119" s="804"/>
      <c r="G119" s="809"/>
      <c r="H119" s="15"/>
      <c r="I119" s="680">
        <v>0</v>
      </c>
      <c r="J119" s="673">
        <f t="shared" si="63"/>
        <v>0</v>
      </c>
      <c r="K119" s="673">
        <f t="shared" si="64"/>
        <v>0</v>
      </c>
      <c r="L119" s="673">
        <f t="shared" si="65"/>
        <v>0</v>
      </c>
      <c r="M119" s="673">
        <f t="shared" si="66"/>
        <v>0</v>
      </c>
      <c r="N119" s="673">
        <f t="shared" si="66"/>
        <v>0</v>
      </c>
      <c r="O119" s="673">
        <f t="shared" si="68"/>
        <v>0</v>
      </c>
      <c r="P119" s="30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39"/>
      <c r="AE119" s="190"/>
      <c r="AF119" s="13"/>
      <c r="AG119" s="13"/>
      <c r="AH119" s="13"/>
      <c r="AI119" s="13"/>
      <c r="AJ119" s="13"/>
    </row>
    <row r="120" spans="1:36" ht="12.75" hidden="1" customHeight="1" x14ac:dyDescent="0.25">
      <c r="A120" s="250" t="s">
        <v>65</v>
      </c>
      <c r="B120" s="571"/>
      <c r="C120" s="808"/>
      <c r="D120" s="804"/>
      <c r="E120" s="804"/>
      <c r="F120" s="804"/>
      <c r="G120" s="809"/>
      <c r="H120" s="15"/>
      <c r="I120" s="680">
        <v>0</v>
      </c>
      <c r="J120" s="673">
        <f t="shared" si="63"/>
        <v>0</v>
      </c>
      <c r="K120" s="673">
        <f t="shared" si="64"/>
        <v>0</v>
      </c>
      <c r="L120" s="673">
        <f t="shared" si="65"/>
        <v>0</v>
      </c>
      <c r="M120" s="673">
        <f t="shared" si="66"/>
        <v>0</v>
      </c>
      <c r="N120" s="673">
        <f t="shared" si="66"/>
        <v>0</v>
      </c>
      <c r="O120" s="673">
        <f t="shared" si="68"/>
        <v>0</v>
      </c>
      <c r="P120" s="30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39"/>
      <c r="AE120" s="190"/>
      <c r="AF120" s="13"/>
      <c r="AG120" s="13"/>
      <c r="AH120" s="13"/>
      <c r="AI120" s="13"/>
      <c r="AJ120" s="13"/>
    </row>
    <row r="121" spans="1:36" ht="12.75" hidden="1" customHeight="1" thickBot="1" x14ac:dyDescent="0.3">
      <c r="A121" s="200" t="s">
        <v>186</v>
      </c>
      <c r="B121" s="201"/>
      <c r="C121" s="201"/>
      <c r="D121" s="201"/>
      <c r="E121" s="201"/>
      <c r="F121" s="201"/>
      <c r="G121" s="202"/>
      <c r="H121" s="15"/>
      <c r="I121" s="676">
        <f t="shared" ref="I121:O121" si="69">SUM(I97:I120)</f>
        <v>0</v>
      </c>
      <c r="J121" s="676">
        <f t="shared" si="69"/>
        <v>0</v>
      </c>
      <c r="K121" s="676">
        <f t="shared" si="69"/>
        <v>0</v>
      </c>
      <c r="L121" s="676">
        <f t="shared" si="69"/>
        <v>0</v>
      </c>
      <c r="M121" s="676">
        <f t="shared" ref="M121" si="70">SUM(M97:M120)</f>
        <v>0</v>
      </c>
      <c r="N121" s="676">
        <f t="shared" si="69"/>
        <v>0</v>
      </c>
      <c r="O121" s="676">
        <f t="shared" si="69"/>
        <v>0</v>
      </c>
      <c r="P121" s="30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39"/>
      <c r="AE121" s="190"/>
      <c r="AF121" s="13"/>
      <c r="AG121" s="13"/>
      <c r="AH121" s="13"/>
      <c r="AI121" s="13"/>
      <c r="AJ121" s="13"/>
    </row>
    <row r="122" spans="1:36" ht="12.75" hidden="1" customHeight="1" thickTop="1" x14ac:dyDescent="0.25">
      <c r="A122" s="44"/>
      <c r="B122" s="13"/>
      <c r="C122" s="13"/>
      <c r="D122" s="13"/>
      <c r="E122" s="13"/>
      <c r="F122" s="13"/>
      <c r="G122" s="13"/>
      <c r="H122" s="15"/>
      <c r="I122" s="675"/>
      <c r="J122" s="675"/>
      <c r="K122" s="675"/>
      <c r="L122" s="675"/>
      <c r="M122" s="675"/>
      <c r="N122" s="675"/>
      <c r="O122" s="675"/>
      <c r="P122" s="30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39"/>
      <c r="AE122" s="190"/>
      <c r="AF122" s="13"/>
      <c r="AG122" s="13"/>
      <c r="AH122" s="13"/>
      <c r="AI122" s="13"/>
      <c r="AJ122" s="13"/>
    </row>
    <row r="123" spans="1:36" ht="12" customHeight="1" x14ac:dyDescent="0.25">
      <c r="A123" s="43" t="s">
        <v>187</v>
      </c>
      <c r="B123" s="642" t="s">
        <v>313</v>
      </c>
      <c r="C123" s="800" t="s">
        <v>188</v>
      </c>
      <c r="D123" s="801"/>
      <c r="E123" s="801"/>
      <c r="F123" s="801"/>
      <c r="G123" s="801"/>
      <c r="H123" s="15"/>
      <c r="I123" s="675"/>
      <c r="J123" s="675"/>
      <c r="K123" s="675"/>
      <c r="L123" s="675"/>
      <c r="M123" s="675"/>
      <c r="N123" s="675"/>
      <c r="O123" s="675"/>
      <c r="P123" s="30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39"/>
      <c r="AE123" s="190"/>
      <c r="AF123" s="13"/>
      <c r="AG123" s="13"/>
      <c r="AH123" s="13"/>
      <c r="AI123" s="13"/>
      <c r="AJ123" s="13"/>
    </row>
    <row r="124" spans="1:36" ht="10.5" customHeight="1" x14ac:dyDescent="0.25">
      <c r="A124" s="198" t="s">
        <v>162</v>
      </c>
      <c r="B124" s="643" t="str">
        <f>C11</f>
        <v>ENG</v>
      </c>
      <c r="C124" s="811"/>
      <c r="D124" s="806"/>
      <c r="E124" s="806"/>
      <c r="F124" s="806"/>
      <c r="G124" s="812"/>
      <c r="H124" s="15"/>
      <c r="I124" s="678"/>
      <c r="J124" s="774"/>
      <c r="K124" s="774"/>
      <c r="L124" s="774"/>
      <c r="M124" s="774"/>
      <c r="N124" s="774"/>
      <c r="O124" s="673">
        <f t="shared" ref="O124:O140" si="71">SUM(I124:N124)</f>
        <v>0</v>
      </c>
      <c r="P124" s="30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39"/>
      <c r="AE124" s="190"/>
      <c r="AF124" s="13"/>
      <c r="AG124" s="13"/>
      <c r="AH124" s="13"/>
      <c r="AI124" s="13"/>
      <c r="AJ124" s="13"/>
    </row>
    <row r="125" spans="1:36" ht="12" hidden="1" customHeight="1" x14ac:dyDescent="0.25">
      <c r="A125" s="204" t="s">
        <v>162</v>
      </c>
      <c r="B125" s="572"/>
      <c r="C125" s="810"/>
      <c r="D125" s="803"/>
      <c r="E125" s="803"/>
      <c r="F125" s="803"/>
      <c r="G125" s="809"/>
      <c r="H125" s="15"/>
      <c r="I125" s="680"/>
      <c r="J125" s="774"/>
      <c r="K125" s="774"/>
      <c r="L125" s="774"/>
      <c r="M125" s="774"/>
      <c r="N125" s="774"/>
      <c r="O125" s="673">
        <f t="shared" si="71"/>
        <v>0</v>
      </c>
      <c r="P125" s="30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39"/>
      <c r="AE125" s="190"/>
      <c r="AF125" s="13"/>
      <c r="AG125" s="13"/>
      <c r="AH125" s="13"/>
      <c r="AI125" s="13"/>
      <c r="AJ125" s="13"/>
    </row>
    <row r="126" spans="1:36" ht="12" hidden="1" customHeight="1" x14ac:dyDescent="0.25">
      <c r="A126" s="204" t="s">
        <v>162</v>
      </c>
      <c r="B126" s="572"/>
      <c r="C126" s="810"/>
      <c r="D126" s="803"/>
      <c r="E126" s="803"/>
      <c r="F126" s="803"/>
      <c r="G126" s="809"/>
      <c r="H126" s="15"/>
      <c r="I126" s="680"/>
      <c r="J126" s="774"/>
      <c r="K126" s="774"/>
      <c r="L126" s="774"/>
      <c r="M126" s="774"/>
      <c r="N126" s="774"/>
      <c r="O126" s="673">
        <f t="shared" si="71"/>
        <v>0</v>
      </c>
      <c r="P126" s="30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39"/>
      <c r="AE126" s="190"/>
      <c r="AF126" s="13"/>
      <c r="AG126" s="13"/>
      <c r="AH126" s="13"/>
      <c r="AI126" s="13"/>
      <c r="AJ126" s="13"/>
    </row>
    <row r="127" spans="1:36" ht="12" hidden="1" customHeight="1" x14ac:dyDescent="0.25">
      <c r="A127" s="204" t="s">
        <v>162</v>
      </c>
      <c r="B127" s="572"/>
      <c r="C127" s="810"/>
      <c r="D127" s="803"/>
      <c r="E127" s="803"/>
      <c r="F127" s="803"/>
      <c r="G127" s="809"/>
      <c r="H127" s="15"/>
      <c r="I127" s="680"/>
      <c r="J127" s="774"/>
      <c r="K127" s="774"/>
      <c r="L127" s="774"/>
      <c r="M127" s="774"/>
      <c r="N127" s="774"/>
      <c r="O127" s="673">
        <f t="shared" si="71"/>
        <v>0</v>
      </c>
      <c r="P127" s="30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39"/>
      <c r="AE127" s="190"/>
      <c r="AF127" s="13"/>
      <c r="AG127" s="13"/>
      <c r="AH127" s="13"/>
      <c r="AI127" s="13"/>
      <c r="AJ127" s="13"/>
    </row>
    <row r="128" spans="1:36" ht="12" hidden="1" customHeight="1" x14ac:dyDescent="0.25">
      <c r="A128" s="204" t="s">
        <v>162</v>
      </c>
      <c r="B128" s="572"/>
      <c r="C128" s="810"/>
      <c r="D128" s="803"/>
      <c r="E128" s="803"/>
      <c r="F128" s="803"/>
      <c r="G128" s="809"/>
      <c r="H128" s="15"/>
      <c r="I128" s="680"/>
      <c r="J128" s="774"/>
      <c r="K128" s="774"/>
      <c r="L128" s="774"/>
      <c r="M128" s="774"/>
      <c r="N128" s="774"/>
      <c r="O128" s="673">
        <f t="shared" si="71"/>
        <v>0</v>
      </c>
      <c r="P128" s="30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39"/>
      <c r="AE128" s="190"/>
      <c r="AF128" s="13"/>
      <c r="AG128" s="13"/>
      <c r="AH128" s="13"/>
      <c r="AI128" s="13"/>
      <c r="AJ128" s="13"/>
    </row>
    <row r="129" spans="1:36" ht="12" hidden="1" customHeight="1" x14ac:dyDescent="0.25">
      <c r="A129" s="204" t="s">
        <v>162</v>
      </c>
      <c r="B129" s="572"/>
      <c r="C129" s="813"/>
      <c r="D129" s="814"/>
      <c r="E129" s="814"/>
      <c r="F129" s="814"/>
      <c r="G129" s="815"/>
      <c r="H129" s="15"/>
      <c r="I129" s="680"/>
      <c r="J129" s="774"/>
      <c r="K129" s="774"/>
      <c r="L129" s="774"/>
      <c r="M129" s="774"/>
      <c r="N129" s="774"/>
      <c r="O129" s="673">
        <f t="shared" si="71"/>
        <v>0</v>
      </c>
      <c r="P129" s="30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39"/>
      <c r="AE129" s="190"/>
      <c r="AF129" s="13"/>
      <c r="AG129" s="13"/>
      <c r="AH129" s="13"/>
      <c r="AI129" s="13"/>
      <c r="AJ129" s="13"/>
    </row>
    <row r="130" spans="1:36" ht="12" customHeight="1" x14ac:dyDescent="0.25">
      <c r="A130" s="204" t="s">
        <v>319</v>
      </c>
      <c r="B130" s="644" t="str">
        <f>C11</f>
        <v>ENG</v>
      </c>
      <c r="C130" s="813"/>
      <c r="D130" s="814"/>
      <c r="E130" s="814"/>
      <c r="F130" s="814"/>
      <c r="G130" s="815"/>
      <c r="H130" s="15"/>
      <c r="I130" s="680"/>
      <c r="J130" s="774"/>
      <c r="K130" s="774"/>
      <c r="L130" s="774"/>
      <c r="M130" s="774"/>
      <c r="N130" s="774"/>
      <c r="O130" s="673">
        <f t="shared" si="71"/>
        <v>0</v>
      </c>
      <c r="P130" s="30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39"/>
      <c r="AE130" s="190"/>
      <c r="AF130" s="13"/>
      <c r="AG130" s="13"/>
      <c r="AH130" s="13"/>
      <c r="AI130" s="13"/>
      <c r="AJ130" s="13"/>
    </row>
    <row r="131" spans="1:36" ht="12" customHeight="1" x14ac:dyDescent="0.25">
      <c r="A131" s="204" t="s">
        <v>318</v>
      </c>
      <c r="B131" s="644" t="str">
        <f>C11</f>
        <v>ENG</v>
      </c>
      <c r="C131" s="813"/>
      <c r="D131" s="814"/>
      <c r="E131" s="814"/>
      <c r="F131" s="814"/>
      <c r="G131" s="815"/>
      <c r="H131" s="15"/>
      <c r="I131" s="680"/>
      <c r="J131" s="680"/>
      <c r="K131" s="680"/>
      <c r="L131" s="680"/>
      <c r="M131" s="680"/>
      <c r="N131" s="680"/>
      <c r="O131" s="673">
        <f t="shared" si="71"/>
        <v>0</v>
      </c>
      <c r="P131" s="30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39"/>
      <c r="AE131" s="190"/>
      <c r="AF131" s="13"/>
      <c r="AG131" s="13"/>
      <c r="AH131" s="13"/>
      <c r="AI131" s="13"/>
      <c r="AJ131" s="13"/>
    </row>
    <row r="132" spans="1:36" ht="12" customHeight="1" x14ac:dyDescent="0.25">
      <c r="A132" s="639" t="s">
        <v>164</v>
      </c>
      <c r="B132" s="644" t="str">
        <f>C11</f>
        <v>ENG</v>
      </c>
      <c r="C132" s="813"/>
      <c r="D132" s="810"/>
      <c r="E132" s="810"/>
      <c r="F132" s="810"/>
      <c r="G132" s="815"/>
      <c r="H132" s="15"/>
      <c r="I132" s="678"/>
      <c r="J132" s="774"/>
      <c r="K132" s="774"/>
      <c r="L132" s="774"/>
      <c r="M132" s="774"/>
      <c r="N132" s="774"/>
      <c r="O132" s="673">
        <f t="shared" si="71"/>
        <v>0</v>
      </c>
      <c r="P132" s="30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39"/>
      <c r="AE132" s="190"/>
      <c r="AF132" s="13"/>
      <c r="AG132" s="13"/>
      <c r="AH132" s="13"/>
      <c r="AI132" s="13"/>
      <c r="AJ132" s="13"/>
    </row>
    <row r="133" spans="1:36" ht="12" customHeight="1" x14ac:dyDescent="0.25">
      <c r="A133" s="639" t="s">
        <v>165</v>
      </c>
      <c r="B133" s="644" t="str">
        <f>C11</f>
        <v>ENG</v>
      </c>
      <c r="C133" s="813"/>
      <c r="D133" s="810"/>
      <c r="E133" s="810"/>
      <c r="F133" s="810"/>
      <c r="G133" s="815"/>
      <c r="H133" s="15"/>
      <c r="I133" s="678"/>
      <c r="J133" s="774"/>
      <c r="K133" s="774"/>
      <c r="L133" s="774"/>
      <c r="M133" s="774"/>
      <c r="N133" s="774"/>
      <c r="O133" s="673">
        <f t="shared" si="71"/>
        <v>0</v>
      </c>
      <c r="P133" s="30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39"/>
      <c r="AE133" s="190"/>
      <c r="AF133" s="13"/>
      <c r="AG133" s="13"/>
      <c r="AH133" s="13"/>
      <c r="AI133" s="13"/>
      <c r="AJ133" s="13"/>
    </row>
    <row r="134" spans="1:36" ht="12" customHeight="1" x14ac:dyDescent="0.25">
      <c r="A134" s="639" t="s">
        <v>349</v>
      </c>
      <c r="B134" s="644" t="str">
        <f>C11</f>
        <v>ENG</v>
      </c>
      <c r="C134" s="813"/>
      <c r="D134" s="810"/>
      <c r="E134" s="810"/>
      <c r="F134" s="810"/>
      <c r="G134" s="815"/>
      <c r="H134" s="15"/>
      <c r="I134" s="680"/>
      <c r="J134" s="774"/>
      <c r="K134" s="774"/>
      <c r="L134" s="774"/>
      <c r="M134" s="774"/>
      <c r="N134" s="774"/>
      <c r="O134" s="673">
        <f t="shared" si="71"/>
        <v>0</v>
      </c>
      <c r="P134" s="30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39"/>
      <c r="AE134" s="190"/>
      <c r="AF134" s="13"/>
      <c r="AG134" s="13"/>
      <c r="AH134" s="13"/>
      <c r="AI134" s="13"/>
      <c r="AJ134" s="13"/>
    </row>
    <row r="135" spans="1:36" ht="12" customHeight="1" x14ac:dyDescent="0.25">
      <c r="A135" s="204" t="s">
        <v>350</v>
      </c>
      <c r="B135" s="644" t="str">
        <f>C11</f>
        <v>ENG</v>
      </c>
      <c r="C135" s="813"/>
      <c r="D135" s="810"/>
      <c r="E135" s="810"/>
      <c r="F135" s="810"/>
      <c r="G135" s="815"/>
      <c r="H135" s="15"/>
      <c r="I135" s="680"/>
      <c r="J135" s="774"/>
      <c r="K135" s="774"/>
      <c r="L135" s="774"/>
      <c r="M135" s="774"/>
      <c r="N135" s="774"/>
      <c r="O135" s="673">
        <f t="shared" si="71"/>
        <v>0</v>
      </c>
      <c r="P135" s="30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39"/>
      <c r="AE135" s="190"/>
      <c r="AF135" s="13"/>
      <c r="AG135" s="13"/>
      <c r="AH135" s="13"/>
      <c r="AI135" s="13"/>
      <c r="AJ135" s="13"/>
    </row>
    <row r="136" spans="1:36" ht="12" customHeight="1" x14ac:dyDescent="0.25">
      <c r="A136" s="204" t="s">
        <v>65</v>
      </c>
      <c r="B136" s="573"/>
      <c r="C136" s="813"/>
      <c r="D136" s="810"/>
      <c r="E136" s="810"/>
      <c r="F136" s="810"/>
      <c r="G136" s="815"/>
      <c r="H136" s="15"/>
      <c r="I136" s="680"/>
      <c r="J136" s="774"/>
      <c r="K136" s="774"/>
      <c r="L136" s="774"/>
      <c r="M136" s="774"/>
      <c r="N136" s="774"/>
      <c r="O136" s="673">
        <f t="shared" si="71"/>
        <v>0</v>
      </c>
      <c r="P136" s="30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39"/>
      <c r="AE136" s="190"/>
      <c r="AF136" s="13"/>
      <c r="AG136" s="13"/>
      <c r="AH136" s="13"/>
      <c r="AI136" s="13"/>
      <c r="AJ136" s="13"/>
    </row>
    <row r="137" spans="1:36" ht="12" hidden="1" customHeight="1" x14ac:dyDescent="0.25">
      <c r="A137" s="204" t="s">
        <v>65</v>
      </c>
      <c r="B137" s="573"/>
      <c r="C137" s="810"/>
      <c r="D137" s="803"/>
      <c r="E137" s="803"/>
      <c r="F137" s="803"/>
      <c r="G137" s="809"/>
      <c r="H137" s="15"/>
      <c r="I137" s="680"/>
      <c r="J137" s="774"/>
      <c r="K137" s="774"/>
      <c r="L137" s="774"/>
      <c r="M137" s="774"/>
      <c r="N137" s="774"/>
      <c r="O137" s="673">
        <f t="shared" si="71"/>
        <v>0</v>
      </c>
      <c r="P137" s="30"/>
      <c r="Q137" s="199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39"/>
      <c r="AE137" s="190"/>
      <c r="AF137" s="13"/>
      <c r="AG137" s="13"/>
      <c r="AH137" s="13"/>
      <c r="AI137" s="13"/>
      <c r="AJ137" s="13"/>
    </row>
    <row r="138" spans="1:36" ht="12" hidden="1" customHeight="1" x14ac:dyDescent="0.25">
      <c r="A138" s="204" t="s">
        <v>65</v>
      </c>
      <c r="B138" s="573"/>
      <c r="C138" s="810"/>
      <c r="D138" s="803"/>
      <c r="E138" s="803"/>
      <c r="F138" s="803"/>
      <c r="G138" s="809"/>
      <c r="H138" s="15"/>
      <c r="I138" s="680"/>
      <c r="J138" s="774"/>
      <c r="K138" s="774"/>
      <c r="L138" s="774"/>
      <c r="M138" s="774"/>
      <c r="N138" s="774"/>
      <c r="O138" s="673">
        <f t="shared" si="71"/>
        <v>0</v>
      </c>
      <c r="P138" s="30"/>
      <c r="Q138" s="199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39"/>
      <c r="AE138" s="190"/>
      <c r="AF138" s="13"/>
      <c r="AG138" s="13"/>
      <c r="AH138" s="13"/>
      <c r="AI138" s="13"/>
      <c r="AJ138" s="13"/>
    </row>
    <row r="139" spans="1:36" ht="12" hidden="1" customHeight="1" x14ac:dyDescent="0.25">
      <c r="A139" s="204" t="s">
        <v>65</v>
      </c>
      <c r="B139" s="573"/>
      <c r="C139" s="810"/>
      <c r="D139" s="803"/>
      <c r="E139" s="803"/>
      <c r="F139" s="803"/>
      <c r="G139" s="809"/>
      <c r="H139" s="15"/>
      <c r="I139" s="680"/>
      <c r="J139" s="774"/>
      <c r="K139" s="774"/>
      <c r="L139" s="774"/>
      <c r="M139" s="774"/>
      <c r="N139" s="774"/>
      <c r="O139" s="673">
        <f t="shared" si="71"/>
        <v>0</v>
      </c>
      <c r="P139" s="30"/>
      <c r="Q139" s="199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39"/>
      <c r="AE139" s="190"/>
      <c r="AF139" s="13"/>
      <c r="AG139" s="13"/>
      <c r="AH139" s="13"/>
      <c r="AI139" s="13"/>
      <c r="AJ139" s="13"/>
    </row>
    <row r="140" spans="1:36" ht="12" hidden="1" customHeight="1" x14ac:dyDescent="0.25">
      <c r="A140" s="204" t="s">
        <v>65</v>
      </c>
      <c r="B140" s="573"/>
      <c r="C140" s="810"/>
      <c r="D140" s="803"/>
      <c r="E140" s="803"/>
      <c r="F140" s="803"/>
      <c r="G140" s="809"/>
      <c r="H140" s="15"/>
      <c r="I140" s="680"/>
      <c r="J140" s="774"/>
      <c r="K140" s="774"/>
      <c r="L140" s="774"/>
      <c r="M140" s="774"/>
      <c r="N140" s="774"/>
      <c r="O140" s="673">
        <f t="shared" si="71"/>
        <v>0</v>
      </c>
      <c r="P140" s="30"/>
      <c r="Q140" s="199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39"/>
      <c r="AE140" s="190"/>
      <c r="AF140" s="13"/>
      <c r="AG140" s="13"/>
      <c r="AH140" s="13"/>
      <c r="AI140" s="13"/>
      <c r="AJ140" s="13"/>
    </row>
    <row r="141" spans="1:36" ht="12.75" customHeight="1" thickBot="1" x14ac:dyDescent="0.3">
      <c r="A141" s="177" t="s">
        <v>191</v>
      </c>
      <c r="B141" s="178"/>
      <c r="C141" s="178"/>
      <c r="D141" s="178"/>
      <c r="E141" s="178"/>
      <c r="F141" s="178"/>
      <c r="G141" s="179"/>
      <c r="H141" s="15"/>
      <c r="I141" s="676">
        <f t="shared" ref="I141:O141" si="72">SUM(I124:I140)</f>
        <v>0</v>
      </c>
      <c r="J141" s="676">
        <f t="shared" si="72"/>
        <v>0</v>
      </c>
      <c r="K141" s="676">
        <f t="shared" si="72"/>
        <v>0</v>
      </c>
      <c r="L141" s="676">
        <f t="shared" si="72"/>
        <v>0</v>
      </c>
      <c r="M141" s="676">
        <f t="shared" ref="M141" si="73">SUM(M124:M140)</f>
        <v>0</v>
      </c>
      <c r="N141" s="676">
        <f t="shared" si="72"/>
        <v>0</v>
      </c>
      <c r="O141" s="676">
        <f t="shared" si="72"/>
        <v>0</v>
      </c>
      <c r="P141" s="30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39"/>
      <c r="AE141" s="190"/>
      <c r="AF141" s="13"/>
      <c r="AG141" s="13"/>
      <c r="AH141" s="13"/>
      <c r="AI141" s="13"/>
      <c r="AJ141" s="13"/>
    </row>
    <row r="142" spans="1:36" s="576" customFormat="1" ht="12.75" customHeight="1" thickTop="1" x14ac:dyDescent="0.25">
      <c r="A142" s="579"/>
      <c r="B142" s="580"/>
      <c r="C142" s="580"/>
      <c r="D142" s="580"/>
      <c r="E142" s="580"/>
      <c r="F142" s="580"/>
      <c r="G142" s="580"/>
      <c r="H142" s="581"/>
      <c r="I142" s="682"/>
      <c r="J142" s="682"/>
      <c r="K142" s="682"/>
      <c r="L142" s="682"/>
      <c r="M142" s="682"/>
      <c r="N142" s="682"/>
      <c r="O142" s="682"/>
      <c r="P142" s="229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90"/>
      <c r="AE142" s="190"/>
      <c r="AF142" s="13"/>
      <c r="AG142" s="13"/>
      <c r="AH142" s="13"/>
      <c r="AI142" s="13"/>
      <c r="AJ142" s="13"/>
    </row>
    <row r="143" spans="1:36" s="577" customFormat="1" ht="60.75" hidden="1" x14ac:dyDescent="0.25">
      <c r="A143" s="582" t="s">
        <v>278</v>
      </c>
      <c r="B143" s="575" t="s">
        <v>33</v>
      </c>
      <c r="C143" s="207"/>
      <c r="D143" s="585"/>
      <c r="E143" s="585" t="s">
        <v>285</v>
      </c>
      <c r="F143" s="583"/>
      <c r="G143" s="583" t="s">
        <v>279</v>
      </c>
      <c r="H143" s="15"/>
      <c r="I143" s="683" t="s">
        <v>284</v>
      </c>
      <c r="J143" s="684"/>
      <c r="K143" s="684"/>
      <c r="L143" s="684"/>
      <c r="M143" s="684"/>
      <c r="N143" s="684"/>
      <c r="O143" s="684"/>
      <c r="P143" s="229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90"/>
      <c r="AE143" s="190"/>
      <c r="AF143" s="13"/>
      <c r="AG143" s="13"/>
      <c r="AH143" s="13"/>
      <c r="AI143" s="13"/>
      <c r="AJ143" s="13"/>
    </row>
    <row r="144" spans="1:36" s="576" customFormat="1" ht="12.75" hidden="1" customHeight="1" x14ac:dyDescent="0.25">
      <c r="A144" s="605" t="s">
        <v>280</v>
      </c>
      <c r="B144" s="591" t="str">
        <f>C11</f>
        <v>ENG</v>
      </c>
      <c r="C144" s="793"/>
      <c r="D144" s="794"/>
      <c r="E144" s="587">
        <v>0</v>
      </c>
      <c r="G144" s="584">
        <v>0</v>
      </c>
      <c r="H144" s="15"/>
      <c r="I144" s="680">
        <f>(E144*Data!$E$55)*G144</f>
        <v>0</v>
      </c>
      <c r="J144" s="673">
        <f>IF($K$1&gt;=2,I144,0)</f>
        <v>0</v>
      </c>
      <c r="K144" s="673">
        <f t="shared" ref="K144:K148" si="74">IF($K$1&gt;=3,J144,0)</f>
        <v>0</v>
      </c>
      <c r="L144" s="673">
        <f t="shared" ref="L144:L148" si="75">IF($K$1&gt;=4,K144,0)</f>
        <v>0</v>
      </c>
      <c r="M144" s="673">
        <f t="shared" ref="M144:N148" si="76">IF($K$1&gt;=5,K144,0)</f>
        <v>0</v>
      </c>
      <c r="N144" s="673">
        <f t="shared" si="76"/>
        <v>0</v>
      </c>
      <c r="O144" s="673">
        <f>SUM(I144:N144)</f>
        <v>0</v>
      </c>
      <c r="P144" s="229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90"/>
      <c r="AE144" s="190"/>
      <c r="AF144" s="13"/>
      <c r="AG144" s="13"/>
      <c r="AH144" s="13"/>
      <c r="AI144" s="13"/>
      <c r="AJ144" s="13"/>
    </row>
    <row r="145" spans="1:36" s="576" customFormat="1" ht="12.75" hidden="1" customHeight="1" x14ac:dyDescent="0.25">
      <c r="A145" s="605" t="s">
        <v>281</v>
      </c>
      <c r="B145" s="573"/>
      <c r="C145" s="795"/>
      <c r="D145" s="796"/>
      <c r="E145" s="587">
        <v>0</v>
      </c>
      <c r="G145" s="584">
        <v>0</v>
      </c>
      <c r="H145" s="15"/>
      <c r="I145" s="680">
        <f>(E145*Data!$E$55)*G145</f>
        <v>0</v>
      </c>
      <c r="J145" s="673">
        <f t="shared" ref="J145:J148" si="77">IF($K$1&gt;=2,I145,0)</f>
        <v>0</v>
      </c>
      <c r="K145" s="673">
        <f t="shared" si="74"/>
        <v>0</v>
      </c>
      <c r="L145" s="673">
        <f t="shared" si="75"/>
        <v>0</v>
      </c>
      <c r="M145" s="673">
        <f t="shared" si="76"/>
        <v>0</v>
      </c>
      <c r="N145" s="673">
        <f t="shared" si="76"/>
        <v>0</v>
      </c>
      <c r="O145" s="673">
        <f t="shared" ref="O145:O147" si="78">SUM(I145:N145)</f>
        <v>0</v>
      </c>
      <c r="P145" s="229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90"/>
      <c r="AE145" s="190"/>
      <c r="AF145" s="13"/>
      <c r="AG145" s="13"/>
      <c r="AH145" s="13"/>
      <c r="AI145" s="13"/>
      <c r="AJ145" s="13"/>
    </row>
    <row r="146" spans="1:36" s="576" customFormat="1" ht="12.75" hidden="1" customHeight="1" x14ac:dyDescent="0.25">
      <c r="A146" s="605" t="s">
        <v>282</v>
      </c>
      <c r="B146" s="573"/>
      <c r="C146" s="795"/>
      <c r="D146" s="796"/>
      <c r="E146" s="587">
        <v>0</v>
      </c>
      <c r="G146" s="584">
        <v>0</v>
      </c>
      <c r="H146" s="15"/>
      <c r="I146" s="680">
        <f>(E146*Data!$E$55)*G146</f>
        <v>0</v>
      </c>
      <c r="J146" s="673">
        <f t="shared" si="77"/>
        <v>0</v>
      </c>
      <c r="K146" s="673">
        <f t="shared" si="74"/>
        <v>0</v>
      </c>
      <c r="L146" s="673">
        <f t="shared" si="75"/>
        <v>0</v>
      </c>
      <c r="M146" s="673">
        <f t="shared" si="76"/>
        <v>0</v>
      </c>
      <c r="N146" s="673">
        <f t="shared" si="76"/>
        <v>0</v>
      </c>
      <c r="O146" s="673">
        <f t="shared" si="78"/>
        <v>0</v>
      </c>
      <c r="P146" s="229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90"/>
      <c r="AE146" s="190"/>
      <c r="AF146" s="13"/>
      <c r="AG146" s="13"/>
      <c r="AH146" s="13"/>
      <c r="AI146" s="13"/>
      <c r="AJ146" s="13"/>
    </row>
    <row r="147" spans="1:36" s="576" customFormat="1" ht="12.75" hidden="1" customHeight="1" x14ac:dyDescent="0.25">
      <c r="A147" s="605" t="s">
        <v>283</v>
      </c>
      <c r="B147" s="573"/>
      <c r="C147" s="795"/>
      <c r="D147" s="796"/>
      <c r="E147" s="587">
        <v>0</v>
      </c>
      <c r="G147" s="584">
        <v>0</v>
      </c>
      <c r="H147" s="15"/>
      <c r="I147" s="680">
        <f>(E147*Data!$E$55)*G147</f>
        <v>0</v>
      </c>
      <c r="J147" s="673">
        <f t="shared" si="77"/>
        <v>0</v>
      </c>
      <c r="K147" s="673">
        <f t="shared" si="74"/>
        <v>0</v>
      </c>
      <c r="L147" s="673">
        <f t="shared" si="75"/>
        <v>0</v>
      </c>
      <c r="M147" s="673">
        <f t="shared" si="76"/>
        <v>0</v>
      </c>
      <c r="N147" s="673">
        <f t="shared" si="76"/>
        <v>0</v>
      </c>
      <c r="O147" s="673">
        <f t="shared" si="78"/>
        <v>0</v>
      </c>
      <c r="P147" s="229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90"/>
      <c r="AE147" s="190"/>
      <c r="AF147" s="13"/>
      <c r="AG147" s="13"/>
      <c r="AH147" s="13"/>
      <c r="AI147" s="13"/>
      <c r="AJ147" s="13"/>
    </row>
    <row r="148" spans="1:36" s="576" customFormat="1" ht="12.75" hidden="1" customHeight="1" x14ac:dyDescent="0.25">
      <c r="A148" s="605" t="s">
        <v>287</v>
      </c>
      <c r="B148" s="573"/>
      <c r="C148" s="586"/>
      <c r="D148" s="586"/>
      <c r="E148" s="587">
        <v>0</v>
      </c>
      <c r="G148" s="584">
        <v>0</v>
      </c>
      <c r="H148" s="15"/>
      <c r="I148" s="680">
        <f>(E148*Data!$E$55)*G148</f>
        <v>0</v>
      </c>
      <c r="J148" s="673">
        <f t="shared" si="77"/>
        <v>0</v>
      </c>
      <c r="K148" s="673">
        <f t="shared" si="74"/>
        <v>0</v>
      </c>
      <c r="L148" s="673">
        <f t="shared" si="75"/>
        <v>0</v>
      </c>
      <c r="M148" s="673">
        <f t="shared" si="76"/>
        <v>0</v>
      </c>
      <c r="N148" s="673">
        <f t="shared" si="76"/>
        <v>0</v>
      </c>
      <c r="O148" s="679"/>
      <c r="P148" s="229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90"/>
      <c r="AE148" s="190"/>
      <c r="AF148" s="13"/>
      <c r="AG148" s="13"/>
      <c r="AH148" s="13"/>
      <c r="AI148" s="13"/>
      <c r="AJ148" s="13"/>
    </row>
    <row r="149" spans="1:36" s="576" customFormat="1" ht="12.75" hidden="1" customHeight="1" thickBot="1" x14ac:dyDescent="0.3">
      <c r="A149" s="177" t="s">
        <v>191</v>
      </c>
      <c r="B149" s="214"/>
      <c r="C149" s="214"/>
      <c r="D149" s="214"/>
      <c r="E149" s="214"/>
      <c r="F149" s="214"/>
      <c r="G149" s="179"/>
      <c r="H149" s="15"/>
      <c r="I149" s="676">
        <f>SUM(I144:I148)</f>
        <v>0</v>
      </c>
      <c r="J149" s="676">
        <f t="shared" ref="J149:O149" si="79">SUM(J144:J148)</f>
        <v>0</v>
      </c>
      <c r="K149" s="676">
        <f t="shared" si="79"/>
        <v>0</v>
      </c>
      <c r="L149" s="676">
        <f t="shared" si="79"/>
        <v>0</v>
      </c>
      <c r="M149" s="676">
        <f t="shared" ref="M149" si="80">SUM(M144:M148)</f>
        <v>0</v>
      </c>
      <c r="N149" s="676">
        <f t="shared" si="79"/>
        <v>0</v>
      </c>
      <c r="O149" s="676">
        <f t="shared" si="79"/>
        <v>0</v>
      </c>
      <c r="P149" s="229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90"/>
      <c r="AE149" s="190"/>
      <c r="AF149" s="13"/>
      <c r="AG149" s="13"/>
      <c r="AH149" s="13"/>
      <c r="AI149" s="13"/>
      <c r="AJ149" s="13"/>
    </row>
    <row r="150" spans="1:36" ht="12.75" hidden="1" customHeight="1" thickTop="1" x14ac:dyDescent="0.25">
      <c r="A150" s="44"/>
      <c r="B150" s="13"/>
      <c r="C150" s="13"/>
      <c r="D150" s="13"/>
      <c r="E150" s="13"/>
      <c r="F150" s="13"/>
      <c r="G150" s="13"/>
      <c r="H150" s="15"/>
      <c r="I150" s="666"/>
      <c r="J150" s="666"/>
      <c r="K150" s="666"/>
      <c r="L150" s="666"/>
      <c r="M150" s="666"/>
      <c r="N150" s="666"/>
      <c r="O150" s="666"/>
      <c r="P150" s="30"/>
      <c r="Q150" s="8" t="s">
        <v>4</v>
      </c>
      <c r="R150" s="8" t="s">
        <v>5</v>
      </c>
      <c r="S150" s="8" t="s">
        <v>6</v>
      </c>
      <c r="T150" s="8" t="s">
        <v>7</v>
      </c>
      <c r="U150" s="8" t="s">
        <v>8</v>
      </c>
      <c r="V150" s="13"/>
      <c r="W150" s="205"/>
      <c r="X150" s="13"/>
      <c r="Y150" s="13"/>
      <c r="Z150" s="13"/>
      <c r="AA150" s="13"/>
      <c r="AB150" s="13"/>
      <c r="AC150" s="13"/>
      <c r="AD150" s="39"/>
      <c r="AE150" s="190"/>
      <c r="AF150" s="13"/>
      <c r="AG150" s="13"/>
      <c r="AH150" s="13"/>
      <c r="AI150" s="13"/>
      <c r="AJ150" s="13"/>
    </row>
    <row r="151" spans="1:36" ht="24.75" hidden="1" x14ac:dyDescent="0.25">
      <c r="A151" s="597" t="s">
        <v>288</v>
      </c>
      <c r="B151" s="197" t="s">
        <v>33</v>
      </c>
      <c r="C151" s="800" t="s">
        <v>176</v>
      </c>
      <c r="D151" s="801"/>
      <c r="E151" s="801"/>
      <c r="F151" s="801"/>
      <c r="G151" s="207" t="s">
        <v>192</v>
      </c>
      <c r="H151" s="15"/>
      <c r="I151" s="666"/>
      <c r="J151" s="666"/>
      <c r="K151" s="666"/>
      <c r="L151" s="666"/>
      <c r="M151" s="666"/>
      <c r="N151" s="666"/>
      <c r="O151" s="666"/>
      <c r="P151" s="30"/>
      <c r="Q151" s="190" t="s">
        <v>193</v>
      </c>
      <c r="R151" s="190" t="s">
        <v>193</v>
      </c>
      <c r="S151" s="190" t="s">
        <v>193</v>
      </c>
      <c r="T151" s="190" t="s">
        <v>193</v>
      </c>
      <c r="U151" s="190" t="s">
        <v>193</v>
      </c>
      <c r="Z151" s="13"/>
      <c r="AB151" s="13"/>
      <c r="AC151" s="13"/>
      <c r="AD151" s="39"/>
      <c r="AE151" s="190"/>
      <c r="AF151" s="13"/>
      <c r="AG151" s="13"/>
      <c r="AH151" s="24"/>
      <c r="AI151" s="24"/>
      <c r="AJ151" s="24"/>
    </row>
    <row r="152" spans="1:36" ht="12" hidden="1" customHeight="1" x14ac:dyDescent="0.25">
      <c r="A152" s="208" t="s">
        <v>50</v>
      </c>
      <c r="B152" s="591" t="str">
        <f>C11</f>
        <v>ENG</v>
      </c>
      <c r="C152" s="805"/>
      <c r="D152" s="806"/>
      <c r="E152" s="806"/>
      <c r="F152" s="806"/>
      <c r="G152" s="209">
        <v>5</v>
      </c>
      <c r="H152" s="15"/>
      <c r="I152" s="679">
        <f>ROUND(IF($A152="Candidate",Q152*Data!$C$15*$X$1,IF($A152="PreCan - Resident",Q152*Data!$C$17*$X$1,IF($A152="PreCan - Federal",Q152*Data!$C$16*$X$1,IF($A152="PreCan - Non-Res",Q152*Data!$C$18*$X$1,IF($A152="Other",Q152*Data!$C$19*$X$1,0))))),0)</f>
        <v>0</v>
      </c>
      <c r="J152" s="679">
        <f>IF($K$1&gt;=2,ROUND(IF($A152="Candidate",R152*Data!$C$15*$X$1*$X$2,IF($A152="PreCan - Resident",R152*Data!$C$17*$X$1*$X$2,IF($A152="PreCan - Federal",R152*Data!$C$16*$X$1*$X$2,IF($A152="PreCan - Non-Res",R152*Data!$C$18*$X$1*$X$2,IF($A152="Other",R152*Data!$C$19*$X$1*$X$2,0))))),0),0)</f>
        <v>0</v>
      </c>
      <c r="K152" s="679">
        <f>IF($K$1&gt;=3,ROUND(IF($A152="Candidate",S152*Data!$C$15*$X$1*$X$2^2,IF($A152="PreCan - Resident",S152*Data!$C$17*$X$1*$X$2^2,IF($A152="PreCan - Federal",S152*Data!$C$16*$X$1*$X$2^2,IF($A152="PreCan - Non-Res",S152*Data!$C$18*$X$1*$X$2^2,IF($A152="Other",S152*Data!$C$19*$X$1*$X$2^2,0))))),0),0)</f>
        <v>0</v>
      </c>
      <c r="L152" s="679">
        <f>IF($K$1&gt;=4,ROUND(IF($A152="Candidate",T152*Data!$C$15*$X$1*$X$2^3,IF($A152="PreCan - Resident",T152*Data!$C$17*$X$1*$X$2^3,IF($A152="PreCan - Federal",T152*Data!$C$16*$X$1*$X$2^3,IF($A152="PreCan - Non-Res",T152*Data!$C$18*$X$1*$X$2^3,IF($A152="Other",T152*Data!$C$19*$X$1*$X$2^3,0))))),0),0)</f>
        <v>0</v>
      </c>
      <c r="M152" s="679">
        <f>IF($K$1&gt;=5,ROUND(IF($A152="Candidate",T152*Data!$C$15*$X$1*$X$2^4,IF($A152="PreCan - Resident",T152*Data!$C$17*$X$1*$X$2^4,IF($A152="PreCan - Federal",T152*Data!$C$16*$X$1*$X$2^4,IF($A152="PreCan - Non-Res",T152*Data!$C$18*$X$1*$X$2^4,IF($A152="Other",T152*Data!$C$19*$X$1*$X$2^4,0))))),0),0)</f>
        <v>0</v>
      </c>
      <c r="N152" s="679">
        <f>IF($K$1&gt;=5,ROUND(IF($A152="Candidate",U152*Data!$C$15*$X$1*$X$2^4,IF($A152="PreCan - Resident",U152*Data!$C$17*$X$1*$X$2^4,IF($A152="PreCan - Federal",U152*Data!$C$16*$X$1*$X$2^4,IF($A152="PreCan - Non-Res",U152*Data!$C$18*$X$1*$X$2^4,IF($A152="Other",U152*Data!$C$19*$X$1*$X$2^4,0))))),0),0)</f>
        <v>0</v>
      </c>
      <c r="O152" s="673">
        <f t="shared" ref="O152:O157" si="81">SUM(I152:N152)</f>
        <v>0</v>
      </c>
      <c r="P152" s="30"/>
      <c r="Q152" s="208">
        <f t="shared" ref="Q152:Q157" si="82">G152</f>
        <v>5</v>
      </c>
      <c r="R152" s="208">
        <f t="shared" ref="R152:R157" si="83">IF($K$1&gt;=2,Q152,0)</f>
        <v>5</v>
      </c>
      <c r="S152" s="208">
        <f t="shared" ref="S152:S157" si="84">IF($K$1&gt;=3,R152,0)</f>
        <v>5</v>
      </c>
      <c r="T152" s="208">
        <f t="shared" ref="T152:T157" si="85">IF($K$1&gt;=4,S152,0)</f>
        <v>5</v>
      </c>
      <c r="U152" s="208">
        <f t="shared" ref="U152:U157" si="86">IF($K$1&gt;=5,T152,0)</f>
        <v>5</v>
      </c>
      <c r="Z152" s="13"/>
      <c r="AB152" s="13"/>
      <c r="AC152" s="13"/>
      <c r="AD152" s="39"/>
      <c r="AE152" s="190"/>
      <c r="AF152" s="13"/>
      <c r="AG152" s="13"/>
      <c r="AH152" s="13"/>
      <c r="AI152" s="13"/>
      <c r="AJ152" s="13"/>
    </row>
    <row r="153" spans="1:36" ht="12" hidden="1" customHeight="1" x14ac:dyDescent="0.25">
      <c r="A153" s="208" t="s">
        <v>53</v>
      </c>
      <c r="B153" s="572"/>
      <c r="C153" s="802"/>
      <c r="D153" s="803"/>
      <c r="E153" s="803"/>
      <c r="F153" s="804"/>
      <c r="G153" s="210">
        <v>0</v>
      </c>
      <c r="H153" s="15"/>
      <c r="I153" s="679">
        <f>ROUND(IF($A153="Candidate",Q153*Data!$C$15*$X$1,IF($A153="PreCan - Resident",Q153*Data!$C$17*$X$1,IF($A153="PreCan - Federal",Q153*Data!$C$16*$X$1,IF($A153="PreCan - Non-Res",Q153*Data!$C$18*$X$1,IF($A153="Other",Q153*Data!$C$19*$X$1,0))))),0)</f>
        <v>0</v>
      </c>
      <c r="J153" s="679">
        <f>IF($K$1&gt;=2,ROUND(IF($A153="Candidate",R153*Data!$C$15*$X$1*$X$2,IF($A153="PreCan - Resident",R153*Data!$C$17*$X$1*$X$2,IF($A153="PreCan - Federal",R153*Data!$C$16*$X$1*$X$2,IF($A153="PreCan - Non-Res",R153*Data!$C$18*$X$1*$X$2,IF($A153="Other",R153*Data!$C$19*$X$1*$X$2,0))))),0),0)</f>
        <v>0</v>
      </c>
      <c r="K153" s="679">
        <f>IF($K$1&gt;=3,ROUND(IF($A153="Candidate",S153*Data!$C$15*$X$1*$X$2^2,IF($A153="PreCan - Resident",S153*Data!$C$17*$X$1*$X$2^2,IF($A153="PreCan - Federal",S153*Data!$C$16*$X$1*$X$2^2,IF($A153="PreCan - Non-Res",S153*Data!$C$18*$X$1*$X$2^2,IF($A153="Other",S153*Data!$C$19*$X$1*$X$2^2,0))))),0),0)</f>
        <v>0</v>
      </c>
      <c r="L153" s="679">
        <f>IF($K$1&gt;=4,ROUND(IF($A153="Candidate",T153*Data!$C$15*$X$1*$X$2^3,IF($A153="PreCan - Resident",T153*Data!$C$17*$X$1*$X$2^3,IF($A153="PreCan - Federal",T153*Data!$C$16*$X$1*$X$2^3,IF($A153="PreCan - Non-Res",T153*Data!$C$18*$X$1*$X$2^3,IF($A153="Other",T153*Data!$C$19*$X$1*$X$2^3,0))))),0),0)</f>
        <v>0</v>
      </c>
      <c r="M153" s="679">
        <f>IF($K$1&gt;=5,ROUND(IF($A153="Candidate",T153*Data!$C$15*$X$1*$X$2^4,IF($A153="PreCan - Resident",T153*Data!$C$17*$X$1*$X$2^4,IF($A153="PreCan - Federal",T153*Data!$C$16*$X$1*$X$2^4,IF($A153="PreCan - Non-Res",T153*Data!$C$18*$X$1*$X$2^4,IF($A153="Other",T153*Data!$C$19*$X$1*$X$2^4,0))))),0),0)</f>
        <v>0</v>
      </c>
      <c r="N153" s="679">
        <f>IF($K$1&gt;=5,ROUND(IF($A153="Candidate",U153*Data!$C$15*$X$1*$X$2^4,IF($A153="PreCan - Resident",U153*Data!$C$17*$X$1*$X$2^4,IF($A153="PreCan - Federal",U153*Data!$C$16*$X$1*$X$2^4,IF($A153="PreCan - Non-Res",U153*Data!$C$18*$X$1*$X$2^4,IF($A153="Other",U153*Data!$C$19*$X$1*$X$2^4,0))))),0),0)</f>
        <v>0</v>
      </c>
      <c r="O153" s="673">
        <f t="shared" si="81"/>
        <v>0</v>
      </c>
      <c r="P153" s="30"/>
      <c r="Q153" s="208">
        <f t="shared" si="82"/>
        <v>0</v>
      </c>
      <c r="R153" s="208">
        <f t="shared" si="83"/>
        <v>0</v>
      </c>
      <c r="S153" s="208">
        <f t="shared" si="84"/>
        <v>0</v>
      </c>
      <c r="T153" s="208">
        <f t="shared" si="85"/>
        <v>0</v>
      </c>
      <c r="U153" s="208">
        <f t="shared" si="86"/>
        <v>0</v>
      </c>
      <c r="Z153" s="13"/>
      <c r="AB153" s="13"/>
      <c r="AC153" s="13"/>
      <c r="AD153" s="39"/>
      <c r="AE153" s="190"/>
      <c r="AF153" s="13"/>
      <c r="AG153" s="13"/>
      <c r="AH153" s="13"/>
      <c r="AI153" s="13"/>
      <c r="AJ153" s="13"/>
    </row>
    <row r="154" spans="1:36" ht="12" hidden="1" customHeight="1" x14ac:dyDescent="0.25">
      <c r="A154" s="208" t="s">
        <v>65</v>
      </c>
      <c r="B154" s="572"/>
      <c r="C154" s="802"/>
      <c r="D154" s="803"/>
      <c r="E154" s="803"/>
      <c r="F154" s="804"/>
      <c r="G154" s="210">
        <v>0</v>
      </c>
      <c r="H154" s="15"/>
      <c r="I154" s="679">
        <f>ROUND(IF($A154="Candidate",Q154*Data!$C$15*$X$1,IF($A154="PreCan - Resident",Q154*Data!$C$17*$X$1,IF($A154="PreCan - Federal",Q154*Data!$C$16*$X$1,IF($A154="PreCan - Non-Res",Q154*Data!$C$18*$X$1,IF($A154="Other",Q154*Data!$C$19*$X$1,0))))),0)</f>
        <v>0</v>
      </c>
      <c r="J154" s="679">
        <f>IF($K$1&gt;=2,ROUND(IF($A154="Candidate",R154*Data!$C$15*$X$1*$X$2,IF($A154="PreCan - Resident",R154*Data!$C$17*$X$1*$X$2,IF($A154="PreCan - Federal",R154*Data!$C$16*$X$1*$X$2,IF($A154="PreCan - Non-Res",R154*Data!$C$18*$X$1*$X$2,IF($A154="Other",R154*Data!$C$19*$X$1*$X$2,0))))),0),0)</f>
        <v>0</v>
      </c>
      <c r="K154" s="679">
        <f>IF($K$1&gt;=3,ROUND(IF($A154="Candidate",S154*Data!$C$15*$X$1*$X$2^2,IF($A154="PreCan - Resident",S154*Data!$C$17*$X$1*$X$2^2,IF($A154="PreCan - Federal",S154*Data!$C$16*$X$1*$X$2^2,IF($A154="PreCan - Non-Res",S154*Data!$C$18*$X$1*$X$2^2,IF($A154="Other",S154*Data!$C$19*$X$1*$X$2^2,0))))),0),0)</f>
        <v>0</v>
      </c>
      <c r="L154" s="679">
        <f>IF($K$1&gt;=4,ROUND(IF($A154="Candidate",T154*Data!$C$15*$X$1*$X$2^3,IF($A154="PreCan - Resident",T154*Data!$C$17*$X$1*$X$2^3,IF($A154="PreCan - Federal",T154*Data!$C$16*$X$1*$X$2^3,IF($A154="PreCan - Non-Res",T154*Data!$C$18*$X$1*$X$2^3,IF($A154="Other",T154*Data!$C$19*$X$1*$X$2^3,0))))),0),0)</f>
        <v>0</v>
      </c>
      <c r="M154" s="679">
        <f>IF($K$1&gt;=5,ROUND(IF($A154="Candidate",T154*Data!$C$15*$X$1*$X$2^4,IF($A154="PreCan - Resident",T154*Data!$C$17*$X$1*$X$2^4,IF($A154="PreCan - Federal",T154*Data!$C$16*$X$1*$X$2^4,IF($A154="PreCan - Non-Res",T154*Data!$C$18*$X$1*$X$2^4,IF($A154="Other",T154*Data!$C$19*$X$1*$X$2^4,0))))),0),0)</f>
        <v>0</v>
      </c>
      <c r="N154" s="679">
        <f>IF($K$1&gt;=5,ROUND(IF($A154="Candidate",U154*Data!$C$15*$X$1*$X$2^4,IF($A154="PreCan - Resident",U154*Data!$C$17*$X$1*$X$2^4,IF($A154="PreCan - Federal",U154*Data!$C$16*$X$1*$X$2^4,IF($A154="PreCan - Non-Res",U154*Data!$C$18*$X$1*$X$2^4,IF($A154="Other",U154*Data!$C$19*$X$1*$X$2^4,0))))),0),0)</f>
        <v>0</v>
      </c>
      <c r="O154" s="673">
        <f t="shared" si="81"/>
        <v>0</v>
      </c>
      <c r="P154" s="30"/>
      <c r="Q154" s="208">
        <f t="shared" si="82"/>
        <v>0</v>
      </c>
      <c r="R154" s="208">
        <f t="shared" si="83"/>
        <v>0</v>
      </c>
      <c r="S154" s="208">
        <f t="shared" si="84"/>
        <v>0</v>
      </c>
      <c r="T154" s="208">
        <f t="shared" si="85"/>
        <v>0</v>
      </c>
      <c r="U154" s="208">
        <f t="shared" si="86"/>
        <v>0</v>
      </c>
      <c r="Z154" s="13"/>
      <c r="AB154" s="13"/>
      <c r="AC154" s="13"/>
      <c r="AD154" s="39"/>
      <c r="AE154" s="190"/>
      <c r="AF154" s="13"/>
      <c r="AG154" s="13"/>
      <c r="AH154" s="13"/>
      <c r="AI154" s="13"/>
      <c r="AJ154" s="13"/>
    </row>
    <row r="155" spans="1:36" ht="12" hidden="1" customHeight="1" x14ac:dyDescent="0.25">
      <c r="A155" s="208" t="s">
        <v>65</v>
      </c>
      <c r="B155" s="572"/>
      <c r="C155" s="802"/>
      <c r="D155" s="803"/>
      <c r="E155" s="803"/>
      <c r="F155" s="804"/>
      <c r="G155" s="210">
        <v>0</v>
      </c>
      <c r="H155" s="15"/>
      <c r="I155" s="679">
        <f>ROUND(IF($A155="Candidate",Q155*Data!$C$15*$X$1,IF($A155="PreCan - Resident",Q155*Data!$C$17*$X$1,IF($A155="PreCan - Federal",Q155*Data!$C$16*$X$1,IF($A155="PreCan - Non-Res",Q155*Data!$C$18*$X$1,IF($A155="Other",Q155*Data!$C$19*$X$1,0))))),0)</f>
        <v>0</v>
      </c>
      <c r="J155" s="679">
        <f>IF($K$1&gt;=2,ROUND(IF($A155="Candidate",R155*Data!$C$15*$X$1*$X$2,IF($A155="PreCan - Resident",R155*Data!$C$17*$X$1*$X$2,IF($A155="PreCan - Federal",R155*Data!$C$16*$X$1*$X$2,IF($A155="PreCan - Non-Res",R155*Data!$C$18*$X$1*$X$2,IF($A155="Other",R155*Data!$C$19*$X$1*$X$2,0))))),0),0)</f>
        <v>0</v>
      </c>
      <c r="K155" s="679">
        <f>IF($K$1&gt;=3,ROUND(IF($A155="Candidate",S155*Data!$C$15*$X$1*$X$2^2,IF($A155="PreCan - Resident",S155*Data!$C$17*$X$1*$X$2^2,IF($A155="PreCan - Federal",S155*Data!$C$16*$X$1*$X$2^2,IF($A155="PreCan - Non-Res",S155*Data!$C$18*$X$1*$X$2^2,IF($A155="Other",S155*Data!$C$19*$X$1*$X$2^2,0))))),0),0)</f>
        <v>0</v>
      </c>
      <c r="L155" s="679">
        <f>IF($K$1&gt;=4,ROUND(IF($A155="Candidate",T155*Data!$C$15*$X$1*$X$2^3,IF($A155="PreCan - Resident",T155*Data!$C$17*$X$1*$X$2^3,IF($A155="PreCan - Federal",T155*Data!$C$16*$X$1*$X$2^3,IF($A155="PreCan - Non-Res",T155*Data!$C$18*$X$1*$X$2^3,IF($A155="Other",T155*Data!$C$19*$X$1*$X$2^3,0))))),0),0)</f>
        <v>0</v>
      </c>
      <c r="M155" s="679">
        <f>IF($K$1&gt;=5,ROUND(IF($A155="Candidate",T155*Data!$C$15*$X$1*$X$2^4,IF($A155="PreCan - Resident",T155*Data!$C$17*$X$1*$X$2^4,IF($A155="PreCan - Federal",T155*Data!$C$16*$X$1*$X$2^4,IF($A155="PreCan - Non-Res",T155*Data!$C$18*$X$1*$X$2^4,IF($A155="Other",T155*Data!$C$19*$X$1*$X$2^4,0))))),0),0)</f>
        <v>0</v>
      </c>
      <c r="N155" s="679">
        <f>IF($K$1&gt;=5,ROUND(IF($A155="Candidate",U155*Data!$C$15*$X$1*$X$2^4,IF($A155="PreCan - Resident",U155*Data!$C$17*$X$1*$X$2^4,IF($A155="PreCan - Federal",U155*Data!$C$16*$X$1*$X$2^4,IF($A155="PreCan - Non-Res",U155*Data!$C$18*$X$1*$X$2^4,IF($A155="Other",U155*Data!$C$19*$X$1*$X$2^4,0))))),0),0)</f>
        <v>0</v>
      </c>
      <c r="O155" s="673">
        <f t="shared" si="81"/>
        <v>0</v>
      </c>
      <c r="P155" s="30"/>
      <c r="Q155" s="208">
        <f t="shared" si="82"/>
        <v>0</v>
      </c>
      <c r="R155" s="208">
        <f t="shared" si="83"/>
        <v>0</v>
      </c>
      <c r="S155" s="208">
        <f t="shared" si="84"/>
        <v>0</v>
      </c>
      <c r="T155" s="208">
        <f t="shared" si="85"/>
        <v>0</v>
      </c>
      <c r="U155" s="208">
        <f t="shared" si="86"/>
        <v>0</v>
      </c>
      <c r="Z155" s="13"/>
      <c r="AB155" s="13"/>
      <c r="AC155" s="13"/>
      <c r="AD155" s="39"/>
      <c r="AE155" s="190"/>
      <c r="AF155" s="13"/>
      <c r="AG155" s="13"/>
      <c r="AH155" s="13"/>
      <c r="AI155" s="13"/>
      <c r="AJ155" s="13"/>
    </row>
    <row r="156" spans="1:36" ht="12" hidden="1" customHeight="1" x14ac:dyDescent="0.25">
      <c r="A156" s="208" t="s">
        <v>65</v>
      </c>
      <c r="B156" s="572"/>
      <c r="C156" s="802"/>
      <c r="D156" s="803"/>
      <c r="E156" s="803"/>
      <c r="F156" s="804"/>
      <c r="G156" s="210">
        <v>0</v>
      </c>
      <c r="H156" s="15"/>
      <c r="I156" s="679">
        <f>ROUND(IF($A156="Candidate",Q156*Data!$C$15*$X$1,IF($A156="PreCan - Resident",Q156*Data!$C$17*$X$1,IF($A156="PreCan - Federal",Q156*Data!$C$16*$X$1,IF($A156="PreCan - Non-Res",Q156*Data!$C$18*$X$1,IF($A156="Other",Q156*Data!$C$19*$X$1,0))))),0)</f>
        <v>0</v>
      </c>
      <c r="J156" s="679">
        <f>IF($K$1&gt;=2,ROUND(IF($A156="Candidate",R156*Data!$C$15*$X$1*$X$2,IF($A156="PreCan - Resident",R156*Data!$C$17*$X$1*$X$2,IF($A156="PreCan - Federal",R156*Data!$C$16*$X$1*$X$2,IF($A156="PreCan - Non-Res",R156*Data!$C$18*$X$1*$X$2,IF($A156="Other",R156*Data!$C$19*$X$1*$X$2,0))))),0),0)</f>
        <v>0</v>
      </c>
      <c r="K156" s="679">
        <f>IF($K$1&gt;=3,ROUND(IF($A156="Candidate",S156*Data!$C$15*$X$1*$X$2^2,IF($A156="PreCan - Resident",S156*Data!$C$17*$X$1*$X$2^2,IF($A156="PreCan - Federal",S156*Data!$C$16*$X$1*$X$2^2,IF($A156="PreCan - Non-Res",S156*Data!$C$18*$X$1*$X$2^2,IF($A156="Other",S156*Data!$C$19*$X$1*$X$2^2,0))))),0),0)</f>
        <v>0</v>
      </c>
      <c r="L156" s="679">
        <f>IF($K$1&gt;=4,ROUND(IF($A156="Candidate",T156*Data!$C$15*$X$1*$X$2^3,IF($A156="PreCan - Resident",T156*Data!$C$17*$X$1*$X$2^3,IF($A156="PreCan - Federal",T156*Data!$C$16*$X$1*$X$2^3,IF($A156="PreCan - Non-Res",T156*Data!$C$18*$X$1*$X$2^3,IF($A156="Other",T156*Data!$C$19*$X$1*$X$2^3,0))))),0),0)</f>
        <v>0</v>
      </c>
      <c r="M156" s="679">
        <f>IF($K$1&gt;=5,ROUND(IF($A156="Candidate",T156*Data!$C$15*$X$1*$X$2^4,IF($A156="PreCan - Resident",T156*Data!$C$17*$X$1*$X$2^4,IF($A156="PreCan - Federal",T156*Data!$C$16*$X$1*$X$2^4,IF($A156="PreCan - Non-Res",T156*Data!$C$18*$X$1*$X$2^4,IF($A156="Other",T156*Data!$C$19*$X$1*$X$2^4,0))))),0),0)</f>
        <v>0</v>
      </c>
      <c r="N156" s="679">
        <f>IF($K$1&gt;=5,ROUND(IF($A156="Candidate",U156*Data!$C$15*$X$1*$X$2^4,IF($A156="PreCan - Resident",U156*Data!$C$17*$X$1*$X$2^4,IF($A156="PreCan - Federal",U156*Data!$C$16*$X$1*$X$2^4,IF($A156="PreCan - Non-Res",U156*Data!$C$18*$X$1*$X$2^4,IF($A156="Other",U156*Data!$C$19*$X$1*$X$2^4,0))))),0),0)</f>
        <v>0</v>
      </c>
      <c r="O156" s="673">
        <f t="shared" si="81"/>
        <v>0</v>
      </c>
      <c r="P156" s="30"/>
      <c r="Q156" s="208">
        <f t="shared" si="82"/>
        <v>0</v>
      </c>
      <c r="R156" s="208">
        <f t="shared" si="83"/>
        <v>0</v>
      </c>
      <c r="S156" s="208">
        <f t="shared" si="84"/>
        <v>0</v>
      </c>
      <c r="T156" s="208">
        <f t="shared" si="85"/>
        <v>0</v>
      </c>
      <c r="U156" s="208">
        <f t="shared" si="86"/>
        <v>0</v>
      </c>
      <c r="Z156" s="13"/>
      <c r="AB156" s="13"/>
      <c r="AC156" s="13"/>
      <c r="AD156" s="39"/>
      <c r="AE156" s="190"/>
      <c r="AF156" s="13"/>
      <c r="AG156" s="13"/>
      <c r="AH156" s="13"/>
      <c r="AI156" s="13"/>
      <c r="AJ156" s="13"/>
    </row>
    <row r="157" spans="1:36" ht="12" hidden="1" customHeight="1" x14ac:dyDescent="0.25">
      <c r="A157" s="208" t="s">
        <v>65</v>
      </c>
      <c r="B157" s="574"/>
      <c r="C157" s="807"/>
      <c r="D157" s="801"/>
      <c r="E157" s="801"/>
      <c r="F157" s="801"/>
      <c r="G157" s="211">
        <v>0</v>
      </c>
      <c r="H157" s="15"/>
      <c r="I157" s="679">
        <f>ROUND(IF($A157="Candidate",Q157*Data!$C$15*$X$1,IF($A157="PreCan - Resident",Q157*Data!$C$17*$X$1,IF($A157="PreCan - Federal",Q157*Data!$C$16*$X$1,IF($A157="PreCan - Non-Res",Q157*Data!$C$18*$X$1,IF($A157="Other",Q157*Data!$C$19*$X$1,0))))),0)</f>
        <v>0</v>
      </c>
      <c r="J157" s="679">
        <f>IF($K$1&gt;=2,ROUND(IF($A157="Candidate",R157*Data!$C$15*$X$1*$X$2,IF($A157="PreCan - Resident",R157*Data!$C$17*$X$1*$X$2,IF($A157="PreCan - Federal",R157*Data!$C$16*$X$1*$X$2,IF($A157="PreCan - Non-Res",R157*Data!$C$18*$X$1*$X$2,IF($A157="Other",R157*Data!$C$19*$X$1*$X$2,0))))),0),0)</f>
        <v>0</v>
      </c>
      <c r="K157" s="679">
        <f>IF($K$1&gt;=3,ROUND(IF($A157="Candidate",S157*Data!$C$15*$X$1*$X$2^2,IF($A157="PreCan - Resident",S157*Data!$C$17*$X$1*$X$2^2,IF($A157="PreCan - Federal",S157*Data!$C$16*$X$1*$X$2^2,IF($A157="PreCan - Non-Res",S157*Data!$C$18*$X$1*$X$2^2,IF($A157="Other",S157*Data!$C$19*$X$1*$X$2^2,0))))),0),0)</f>
        <v>0</v>
      </c>
      <c r="L157" s="679">
        <f>IF($K$1&gt;=4,ROUND(IF($A157="Candidate",T157*Data!$C$15*$X$1*$X$2^3,IF($A157="PreCan - Resident",T157*Data!$C$17*$X$1*$X$2^3,IF($A157="PreCan - Federal",T157*Data!$C$16*$X$1*$X$2^3,IF($A157="PreCan - Non-Res",T157*Data!$C$18*$X$1*$X$2^3,IF($A157="Other",T157*Data!$C$19*$X$1*$X$2^3,0))))),0),0)</f>
        <v>0</v>
      </c>
      <c r="M157" s="679">
        <f>IF($K$1&gt;=5,ROUND(IF($A157="Candidate",T157*Data!$C$15*$X$1*$X$2^4,IF($A157="PreCan - Resident",T157*Data!$C$17*$X$1*$X$2^4,IF($A157="PreCan - Federal",T157*Data!$C$16*$X$1*$X$2^4,IF($A157="PreCan - Non-Res",T157*Data!$C$18*$X$1*$X$2^4,IF($A157="Other",T157*Data!$C$19*$X$1*$X$2^4,0))))),0),0)</f>
        <v>0</v>
      </c>
      <c r="N157" s="679">
        <f>IF($K$1&gt;=5,ROUND(IF($A157="Candidate",U157*Data!$C$15*$X$1*$X$2^4,IF($A157="PreCan - Resident",U157*Data!$C$17*$X$1*$X$2^4,IF($A157="PreCan - Federal",U157*Data!$C$16*$X$1*$X$2^4,IF($A157="PreCan - Non-Res",U157*Data!$C$18*$X$1*$X$2^4,IF($A157="Other",U157*Data!$C$19*$X$1*$X$2^4,0))))),0),0)</f>
        <v>0</v>
      </c>
      <c r="O157" s="673">
        <f t="shared" si="81"/>
        <v>0</v>
      </c>
      <c r="P157" s="30"/>
      <c r="Q157" s="208">
        <f t="shared" si="82"/>
        <v>0</v>
      </c>
      <c r="R157" s="208">
        <f t="shared" si="83"/>
        <v>0</v>
      </c>
      <c r="S157" s="208">
        <f t="shared" si="84"/>
        <v>0</v>
      </c>
      <c r="T157" s="208">
        <f t="shared" si="85"/>
        <v>0</v>
      </c>
      <c r="U157" s="208">
        <f t="shared" si="86"/>
        <v>0</v>
      </c>
      <c r="Z157" s="13"/>
      <c r="AB157" s="13"/>
      <c r="AC157" s="13"/>
      <c r="AD157" s="39"/>
      <c r="AE157" s="190"/>
      <c r="AF157" s="13"/>
      <c r="AG157" s="13"/>
      <c r="AH157" s="13"/>
      <c r="AI157" s="13"/>
      <c r="AJ157" s="13"/>
    </row>
    <row r="158" spans="1:36" ht="12.75" hidden="1" customHeight="1" thickBot="1" x14ac:dyDescent="0.3">
      <c r="A158" s="212" t="s">
        <v>194</v>
      </c>
      <c r="B158" s="213"/>
      <c r="C158" s="214"/>
      <c r="D158" s="178"/>
      <c r="E158" s="178"/>
      <c r="F158" s="178"/>
      <c r="G158" s="179"/>
      <c r="H158" s="15"/>
      <c r="I158" s="685">
        <f t="shared" ref="I158:O158" si="87">SUM(I152:I157)</f>
        <v>0</v>
      </c>
      <c r="J158" s="685">
        <f t="shared" si="87"/>
        <v>0</v>
      </c>
      <c r="K158" s="685">
        <f t="shared" si="87"/>
        <v>0</v>
      </c>
      <c r="L158" s="685">
        <f t="shared" si="87"/>
        <v>0</v>
      </c>
      <c r="M158" s="685">
        <f t="shared" ref="M158" si="88">SUM(M152:M157)</f>
        <v>0</v>
      </c>
      <c r="N158" s="685">
        <f t="shared" si="87"/>
        <v>0</v>
      </c>
      <c r="O158" s="686">
        <f t="shared" si="87"/>
        <v>0</v>
      </c>
      <c r="P158" s="30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39"/>
      <c r="AE158" s="190"/>
      <c r="AF158" s="13"/>
      <c r="AG158" s="13"/>
      <c r="AH158" s="13"/>
      <c r="AI158" s="13"/>
      <c r="AJ158" s="13"/>
    </row>
    <row r="159" spans="1:36" ht="12.75" hidden="1" customHeight="1" thickTop="1" x14ac:dyDescent="0.25">
      <c r="A159" s="13"/>
      <c r="B159" s="13"/>
      <c r="C159" s="13"/>
      <c r="D159" s="13"/>
      <c r="E159" s="13"/>
      <c r="F159" s="13"/>
      <c r="G159" s="13"/>
      <c r="H159" s="15"/>
      <c r="I159" s="675"/>
      <c r="J159" s="675"/>
      <c r="K159" s="675"/>
      <c r="L159" s="675"/>
      <c r="M159" s="675"/>
      <c r="N159" s="675"/>
      <c r="O159" s="675"/>
      <c r="P159" s="30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39"/>
      <c r="AE159" s="190"/>
      <c r="AF159" s="13"/>
      <c r="AG159" s="13"/>
      <c r="AH159" s="13"/>
      <c r="AI159" s="13"/>
      <c r="AJ159" s="13"/>
    </row>
    <row r="160" spans="1:36" ht="12" customHeight="1" x14ac:dyDescent="0.25">
      <c r="A160" s="43" t="s">
        <v>195</v>
      </c>
      <c r="B160" s="642" t="s">
        <v>313</v>
      </c>
      <c r="C160" s="800" t="s">
        <v>196</v>
      </c>
      <c r="D160" s="801"/>
      <c r="E160" s="801"/>
      <c r="F160" s="801"/>
      <c r="G160" s="801"/>
      <c r="H160" s="15"/>
      <c r="I160" s="775" t="s">
        <v>197</v>
      </c>
      <c r="J160" s="687"/>
      <c r="K160" s="687"/>
      <c r="L160" s="687"/>
      <c r="M160" s="687"/>
      <c r="N160" s="687"/>
      <c r="O160" s="687"/>
      <c r="P160" s="30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39"/>
      <c r="AE160" s="190"/>
      <c r="AF160" s="13"/>
      <c r="AG160" s="13"/>
      <c r="AH160" s="13"/>
      <c r="AI160" s="13"/>
      <c r="AJ160" s="13"/>
    </row>
    <row r="161" spans="1:36" ht="12" customHeight="1" x14ac:dyDescent="0.25">
      <c r="A161" s="48" t="str">
        <f>'External Subcontracts'!B3</f>
        <v xml:space="preserve">Subcontract 1 </v>
      </c>
      <c r="B161" s="645" t="str">
        <f>C11</f>
        <v>ENG</v>
      </c>
      <c r="C161" s="797" t="str">
        <f>'External Subcontracts'!C3</f>
        <v>Institution Name</v>
      </c>
      <c r="D161" s="798"/>
      <c r="E161" s="798"/>
      <c r="F161" s="798"/>
      <c r="G161" s="799"/>
      <c r="H161" s="15"/>
      <c r="I161" s="673">
        <f>'External Subcontracts'!C7</f>
        <v>0</v>
      </c>
      <c r="J161" s="673">
        <f>'External Subcontracts'!D7</f>
        <v>0</v>
      </c>
      <c r="K161" s="673">
        <f>'External Subcontracts'!E7</f>
        <v>0</v>
      </c>
      <c r="L161" s="673">
        <f>'External Subcontracts'!F7</f>
        <v>0</v>
      </c>
      <c r="M161" s="673">
        <f>'External Subcontracts'!G7</f>
        <v>0</v>
      </c>
      <c r="N161" s="673">
        <f>'External Subcontracts'!H7</f>
        <v>0</v>
      </c>
      <c r="O161" s="673">
        <f>'External Subcontracts'!I7</f>
        <v>0</v>
      </c>
      <c r="P161" s="30"/>
      <c r="Q161" s="192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39"/>
      <c r="AE161" s="190"/>
      <c r="AF161" s="13"/>
      <c r="AG161" s="13"/>
      <c r="AH161" s="13"/>
      <c r="AI161" s="13"/>
      <c r="AJ161" s="13"/>
    </row>
    <row r="162" spans="1:36" ht="12.75" customHeight="1" x14ac:dyDescent="0.25">
      <c r="A162" s="48" t="str">
        <f>'External Subcontracts'!B10</f>
        <v xml:space="preserve">Subcontract 2 </v>
      </c>
      <c r="B162" s="645" t="str">
        <f>C11</f>
        <v>ENG</v>
      </c>
      <c r="C162" s="797" t="str">
        <f>'External Subcontracts'!C10</f>
        <v>Institution Name</v>
      </c>
      <c r="D162" s="798"/>
      <c r="E162" s="798"/>
      <c r="F162" s="798"/>
      <c r="G162" s="799"/>
      <c r="H162" s="15"/>
      <c r="I162" s="673">
        <f>'External Subcontracts'!C14</f>
        <v>0</v>
      </c>
      <c r="J162" s="673">
        <f>'External Subcontracts'!D14</f>
        <v>0</v>
      </c>
      <c r="K162" s="673">
        <f>'External Subcontracts'!E14</f>
        <v>0</v>
      </c>
      <c r="L162" s="673">
        <f>'External Subcontracts'!F14</f>
        <v>0</v>
      </c>
      <c r="M162" s="673">
        <f>'External Subcontracts'!G14</f>
        <v>0</v>
      </c>
      <c r="N162" s="673">
        <f>'External Subcontracts'!H14</f>
        <v>0</v>
      </c>
      <c r="O162" s="673">
        <f>'External Subcontracts'!I14</f>
        <v>0</v>
      </c>
      <c r="P162" s="30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39"/>
      <c r="AE162" s="190"/>
      <c r="AF162" s="13"/>
      <c r="AG162" s="13"/>
      <c r="AH162" s="13"/>
      <c r="AI162" s="13"/>
      <c r="AJ162" s="13"/>
    </row>
    <row r="163" spans="1:36" ht="12.75" customHeight="1" x14ac:dyDescent="0.25">
      <c r="A163" s="48" t="str">
        <f>'External Subcontracts'!B17</f>
        <v xml:space="preserve">Subcontract 3 </v>
      </c>
      <c r="B163" s="645" t="str">
        <f>C11</f>
        <v>ENG</v>
      </c>
      <c r="C163" s="797" t="str">
        <f>'External Subcontracts'!C17</f>
        <v>Institution Name</v>
      </c>
      <c r="D163" s="798"/>
      <c r="E163" s="798"/>
      <c r="F163" s="798"/>
      <c r="G163" s="799"/>
      <c r="H163" s="15"/>
      <c r="I163" s="673">
        <f>'External Subcontracts'!C21</f>
        <v>0</v>
      </c>
      <c r="J163" s="673">
        <f>'External Subcontracts'!D21</f>
        <v>0</v>
      </c>
      <c r="K163" s="673">
        <f>'External Subcontracts'!E21</f>
        <v>0</v>
      </c>
      <c r="L163" s="673">
        <f>'External Subcontracts'!F21</f>
        <v>0</v>
      </c>
      <c r="M163" s="673">
        <f>'External Subcontracts'!G21</f>
        <v>0</v>
      </c>
      <c r="N163" s="673">
        <f>'External Subcontracts'!H21</f>
        <v>0</v>
      </c>
      <c r="O163" s="673">
        <f>'External Subcontracts'!I21</f>
        <v>0</v>
      </c>
      <c r="P163" s="30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39"/>
      <c r="AE163" s="190"/>
      <c r="AF163" s="13"/>
      <c r="AG163" s="13"/>
      <c r="AH163" s="13"/>
      <c r="AI163" s="13"/>
      <c r="AJ163" s="13"/>
    </row>
    <row r="164" spans="1:36" ht="12.75" customHeight="1" x14ac:dyDescent="0.25">
      <c r="A164" s="48" t="str">
        <f>'External Subcontracts'!B24</f>
        <v xml:space="preserve">Subcontract 4 </v>
      </c>
      <c r="B164" s="645" t="str">
        <f>C11</f>
        <v>ENG</v>
      </c>
      <c r="C164" s="797" t="str">
        <f>'External Subcontracts'!C24</f>
        <v>Institution Name</v>
      </c>
      <c r="D164" s="798"/>
      <c r="E164" s="798"/>
      <c r="F164" s="798"/>
      <c r="G164" s="799"/>
      <c r="H164" s="15"/>
      <c r="I164" s="673">
        <f>'External Subcontracts'!C28</f>
        <v>0</v>
      </c>
      <c r="J164" s="673">
        <f>'External Subcontracts'!D28</f>
        <v>0</v>
      </c>
      <c r="K164" s="673">
        <f>'External Subcontracts'!E28</f>
        <v>0</v>
      </c>
      <c r="L164" s="673">
        <f>'External Subcontracts'!F28</f>
        <v>0</v>
      </c>
      <c r="M164" s="673">
        <f>'External Subcontracts'!G28</f>
        <v>0</v>
      </c>
      <c r="N164" s="673">
        <f>'External Subcontracts'!H28</f>
        <v>0</v>
      </c>
      <c r="O164" s="673">
        <f>'External Subcontracts'!I28</f>
        <v>0</v>
      </c>
      <c r="P164" s="30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39"/>
      <c r="AE164" s="190"/>
      <c r="AF164" s="13"/>
      <c r="AG164" s="13"/>
      <c r="AH164" s="13"/>
      <c r="AI164" s="13"/>
      <c r="AJ164" s="13"/>
    </row>
    <row r="165" spans="1:36" ht="12.75" customHeight="1" x14ac:dyDescent="0.25">
      <c r="A165" s="203" t="str">
        <f>'External Subcontracts'!B31</f>
        <v xml:space="preserve">Subcontract 5 </v>
      </c>
      <c r="B165" s="645" t="str">
        <f>C11</f>
        <v>ENG</v>
      </c>
      <c r="C165" s="797" t="str">
        <f>'External Subcontracts'!C31</f>
        <v>Institution Name</v>
      </c>
      <c r="D165" s="798"/>
      <c r="E165" s="798"/>
      <c r="F165" s="798"/>
      <c r="G165" s="799"/>
      <c r="H165" s="215"/>
      <c r="I165" s="673">
        <f>'External Subcontracts'!C35</f>
        <v>0</v>
      </c>
      <c r="J165" s="673">
        <f>'External Subcontracts'!D35</f>
        <v>0</v>
      </c>
      <c r="K165" s="673">
        <f>'External Subcontracts'!E35</f>
        <v>0</v>
      </c>
      <c r="L165" s="673">
        <f>'External Subcontracts'!F35</f>
        <v>0</v>
      </c>
      <c r="M165" s="673">
        <f>'External Subcontracts'!G35</f>
        <v>0</v>
      </c>
      <c r="N165" s="673">
        <f>'External Subcontracts'!H35</f>
        <v>0</v>
      </c>
      <c r="O165" s="673">
        <f>'External Subcontracts'!I35</f>
        <v>0</v>
      </c>
      <c r="P165" s="30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39"/>
      <c r="AE165" s="190"/>
      <c r="AF165" s="13"/>
      <c r="AG165" s="13"/>
      <c r="AH165" s="13"/>
      <c r="AI165" s="13"/>
      <c r="AJ165" s="13"/>
    </row>
    <row r="166" spans="1:36" ht="15.75" thickBot="1" x14ac:dyDescent="0.3">
      <c r="A166" s="177" t="s">
        <v>198</v>
      </c>
      <c r="B166" s="178"/>
      <c r="C166" s="178"/>
      <c r="D166" s="178"/>
      <c r="E166" s="178"/>
      <c r="F166" s="178"/>
      <c r="G166" s="179"/>
      <c r="H166" s="15"/>
      <c r="I166" s="685">
        <f t="shared" ref="I166:O166" si="89">SUM(I161:I165)</f>
        <v>0</v>
      </c>
      <c r="J166" s="685">
        <f t="shared" si="89"/>
        <v>0</v>
      </c>
      <c r="K166" s="685">
        <f t="shared" si="89"/>
        <v>0</v>
      </c>
      <c r="L166" s="685">
        <f t="shared" si="89"/>
        <v>0</v>
      </c>
      <c r="M166" s="685">
        <f t="shared" ref="M166" si="90">SUM(M161:M165)</f>
        <v>0</v>
      </c>
      <c r="N166" s="685">
        <f t="shared" si="89"/>
        <v>0</v>
      </c>
      <c r="O166" s="676">
        <f t="shared" si="89"/>
        <v>0</v>
      </c>
      <c r="P166" s="30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39"/>
      <c r="AE166" s="190"/>
      <c r="AF166" s="13"/>
      <c r="AG166" s="13"/>
      <c r="AH166" s="13"/>
      <c r="AI166" s="13"/>
      <c r="AJ166" s="13"/>
    </row>
    <row r="167" spans="1:36" ht="12" customHeight="1" thickTop="1" x14ac:dyDescent="0.25">
      <c r="A167" s="13"/>
      <c r="B167" s="13"/>
      <c r="C167" s="13"/>
      <c r="D167" s="13"/>
      <c r="E167" s="13"/>
      <c r="F167" s="13"/>
      <c r="G167" s="13"/>
      <c r="H167" s="15"/>
      <c r="I167" s="666"/>
      <c r="J167" s="666"/>
      <c r="K167" s="666"/>
      <c r="L167" s="666"/>
      <c r="M167" s="666"/>
      <c r="N167" s="666"/>
      <c r="O167" s="666"/>
      <c r="P167" s="30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39"/>
      <c r="AE167" s="190"/>
      <c r="AF167" s="13"/>
      <c r="AG167" s="13"/>
      <c r="AH167" s="13"/>
      <c r="AI167" s="13"/>
      <c r="AJ167" s="13"/>
    </row>
    <row r="168" spans="1:36" ht="12" customHeight="1" x14ac:dyDescent="0.25">
      <c r="A168" s="44"/>
      <c r="B168" s="13"/>
      <c r="C168" s="13"/>
      <c r="D168" s="13"/>
      <c r="E168" s="191"/>
      <c r="F168" s="191"/>
      <c r="G168" s="216" t="s">
        <v>109</v>
      </c>
      <c r="H168" s="15"/>
      <c r="I168" s="677">
        <f t="shared" ref="I168:O168" si="91">I166+I158+I141+I121+I94+I79+I67+I149+I37</f>
        <v>169584</v>
      </c>
      <c r="J168" s="677">
        <f t="shared" si="91"/>
        <v>169522</v>
      </c>
      <c r="K168" s="677">
        <f t="shared" si="91"/>
        <v>174605</v>
      </c>
      <c r="L168" s="677">
        <f t="shared" si="91"/>
        <v>179844</v>
      </c>
      <c r="M168" s="677">
        <f t="shared" ref="M168" si="92">M166+M158+M141+M121+M94+M79+M67+M149+M37</f>
        <v>185240</v>
      </c>
      <c r="N168" s="677">
        <f>N166+N158+N141+N121+N94+N79+N67+N149+N37</f>
        <v>190797</v>
      </c>
      <c r="O168" s="677">
        <f t="shared" si="91"/>
        <v>1069592</v>
      </c>
      <c r="P168" s="30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39"/>
      <c r="AE168" s="190"/>
      <c r="AF168" s="13"/>
      <c r="AG168" s="13"/>
      <c r="AH168" s="13"/>
      <c r="AI168" s="13"/>
      <c r="AJ168" s="13"/>
    </row>
    <row r="169" spans="1:36" ht="12" customHeight="1" x14ac:dyDescent="0.25">
      <c r="A169" s="13"/>
      <c r="B169" s="13"/>
      <c r="C169" s="13"/>
      <c r="D169" s="13"/>
      <c r="E169" s="217"/>
      <c r="F169" s="217"/>
      <c r="G169" s="218" t="str">
        <f>IF($K$4="Yes","SUBTOTAL DC (minus subcontract I/C)","")</f>
        <v/>
      </c>
      <c r="H169" s="15"/>
      <c r="I169" s="688" t="str">
        <f>IF($K$4="Yes",SUM('External Subcontracts'!C5,'External Subcontracts'!C12,'External Subcontracts'!C19,'External Subcontracts'!C26,'External Subcontracts'!C33,I158,I141,I121,I94,I79,I67,I37),"")</f>
        <v/>
      </c>
      <c r="J169" s="688" t="str">
        <f>IF($K$4="Yes",SUM('External Subcontracts'!D5,'External Subcontracts'!D12,'External Subcontracts'!D19,'External Subcontracts'!D26,'External Subcontracts'!D33,J158,J141,J121,J94,J79,J67,J37),"")</f>
        <v/>
      </c>
      <c r="K169" s="688" t="str">
        <f>IF($K$4="Yes",SUM('External Subcontracts'!E5,'External Subcontracts'!E12,'External Subcontracts'!E19,'External Subcontracts'!E26,'External Subcontracts'!E33,K158,K141,K121,K94,K79,K67,K37),"")</f>
        <v/>
      </c>
      <c r="L169" s="688" t="str">
        <f>IF($K$4="Yes",SUM('External Subcontracts'!F5,'External Subcontracts'!F12,'External Subcontracts'!F19,'External Subcontracts'!F26,'External Subcontracts'!F33,L158,L141,L121,L94,L79,L67,L37),"")</f>
        <v/>
      </c>
      <c r="M169" s="688" t="str">
        <f>IF($K$4="Yes",SUM('External Subcontracts'!F5,'External Subcontracts'!F12,'External Subcontracts'!F19,'External Subcontracts'!F26,'External Subcontracts'!F33,M158,M141,M121,M94,M79,M67,M37),"")</f>
        <v/>
      </c>
      <c r="N169" s="688" t="str">
        <f>IF($K$4="Yes",SUM('External Subcontracts'!G5,'External Subcontracts'!G12,'External Subcontracts'!G19,'External Subcontracts'!G26,'External Subcontracts'!G33,N158,N141,N121,N94,N79,N67,N37),"")</f>
        <v/>
      </c>
      <c r="O169" s="688" t="str">
        <f>IF($K$4="Yes",SUM(I169:N169),"")</f>
        <v/>
      </c>
      <c r="P169" s="44" t="str">
        <f>IF($K$4="Yes", "Subtotal DC must equal MMDC","")</f>
        <v/>
      </c>
      <c r="Q169" s="1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39"/>
      <c r="AE169" s="190"/>
      <c r="AF169" s="13"/>
      <c r="AG169" s="13"/>
      <c r="AH169" s="13"/>
      <c r="AI169" s="13"/>
      <c r="AJ169" s="13"/>
    </row>
    <row r="170" spans="1:36" ht="12" customHeight="1" x14ac:dyDescent="0.25">
      <c r="A170" s="13"/>
      <c r="B170" s="13"/>
      <c r="C170" s="13"/>
      <c r="D170" s="13"/>
      <c r="E170" s="219"/>
      <c r="F170" s="219"/>
      <c r="G170" s="220" t="str">
        <f>IF($K$4="Yes", "Variance","")</f>
        <v/>
      </c>
      <c r="H170" s="15"/>
      <c r="I170" s="677" t="str">
        <f t="shared" ref="I170:O170" si="93">IF($K$4="Yes",I171-I169,"")</f>
        <v/>
      </c>
      <c r="J170" s="677" t="str">
        <f t="shared" si="93"/>
        <v/>
      </c>
      <c r="K170" s="677" t="str">
        <f t="shared" si="93"/>
        <v/>
      </c>
      <c r="L170" s="677" t="str">
        <f t="shared" si="93"/>
        <v/>
      </c>
      <c r="M170" s="677" t="str">
        <f t="shared" ref="M170" si="94">IF($K$4="Yes",M171-M169,"")</f>
        <v/>
      </c>
      <c r="N170" s="677" t="str">
        <f t="shared" si="93"/>
        <v/>
      </c>
      <c r="O170" s="677" t="str">
        <f t="shared" si="93"/>
        <v/>
      </c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39"/>
      <c r="AE170" s="190"/>
      <c r="AF170" s="13"/>
      <c r="AG170" s="13"/>
      <c r="AH170" s="13"/>
      <c r="AI170" s="13"/>
      <c r="AJ170" s="13"/>
    </row>
    <row r="171" spans="1:36" ht="12" customHeight="1" x14ac:dyDescent="0.25">
      <c r="A171" s="24"/>
      <c r="B171" s="13"/>
      <c r="C171" s="13"/>
      <c r="D171" s="13"/>
      <c r="E171" s="221"/>
      <c r="F171" s="221"/>
      <c r="G171" s="222" t="str">
        <f>IF($K$4="yes", "Modular Modified Direct Cost (MMDC)","")</f>
        <v/>
      </c>
      <c r="H171" s="15"/>
      <c r="I171" s="677" t="str">
        <f>'IDC Calculation'!N31</f>
        <v/>
      </c>
      <c r="J171" s="677" t="str">
        <f>'IDC Calculation'!O31</f>
        <v/>
      </c>
      <c r="K171" s="677" t="str">
        <f>'IDC Calculation'!P31</f>
        <v/>
      </c>
      <c r="L171" s="677" t="str">
        <f>'IDC Calculation'!Q31</f>
        <v/>
      </c>
      <c r="M171" s="677" t="str">
        <f>'IDC Calculation'!Q31</f>
        <v/>
      </c>
      <c r="N171" s="677" t="str">
        <f>'IDC Calculation'!S31</f>
        <v/>
      </c>
      <c r="O171" s="677" t="str">
        <f>IF(K4="yes", SUM(I171:N171),"")</f>
        <v/>
      </c>
      <c r="P171" s="44" t="str">
        <f>IF($K$4="Yes","Subtotal DC must be in $25K increments; up to $250K/yr","")</f>
        <v/>
      </c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39"/>
      <c r="AE171" s="190"/>
      <c r="AF171" s="13"/>
      <c r="AG171" s="13"/>
      <c r="AH171" s="13"/>
      <c r="AI171" s="13"/>
      <c r="AJ171" s="13"/>
    </row>
    <row r="172" spans="1:36" ht="12" customHeight="1" x14ac:dyDescent="0.25">
      <c r="A172" s="13"/>
      <c r="B172" s="13"/>
      <c r="C172" s="13"/>
      <c r="D172" s="13"/>
      <c r="E172" s="206"/>
      <c r="F172" s="206"/>
      <c r="G172" s="222" t="str">
        <f>IF($K$4="Yes","Consortium Indirect (F&amp;A)","")</f>
        <v/>
      </c>
      <c r="H172" s="38"/>
      <c r="I172" s="677" t="str">
        <f>'IDC Calculation'!N36</f>
        <v/>
      </c>
      <c r="J172" s="677" t="str">
        <f>'IDC Calculation'!O36</f>
        <v/>
      </c>
      <c r="K172" s="677" t="str">
        <f>'IDC Calculation'!P36</f>
        <v/>
      </c>
      <c r="L172" s="677" t="str">
        <f>'IDC Calculation'!Q36</f>
        <v/>
      </c>
      <c r="M172" s="677" t="str">
        <f>'IDC Calculation'!Q36</f>
        <v/>
      </c>
      <c r="N172" s="677" t="str">
        <f>'IDC Calculation'!S36</f>
        <v/>
      </c>
      <c r="O172" s="677" t="str">
        <f>IF(K4="yes", SUM(I172:N172),"")</f>
        <v/>
      </c>
      <c r="P172" s="30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39"/>
      <c r="AE172" s="190"/>
      <c r="AF172" s="13"/>
      <c r="AG172" s="13"/>
      <c r="AH172" s="13"/>
      <c r="AI172" s="13"/>
      <c r="AJ172" s="13"/>
    </row>
    <row r="173" spans="1:36" ht="12" customHeight="1" x14ac:dyDescent="0.25">
      <c r="A173" s="13"/>
      <c r="B173" s="13"/>
      <c r="C173" s="13"/>
      <c r="D173" s="13"/>
      <c r="E173" s="191"/>
      <c r="F173" s="191"/>
      <c r="G173" s="216" t="s">
        <v>71</v>
      </c>
      <c r="H173" s="15"/>
      <c r="I173" s="677">
        <f>'IDC Calculation'!C15</f>
        <v>164584</v>
      </c>
      <c r="J173" s="677">
        <f>'IDC Calculation'!D15</f>
        <v>169522</v>
      </c>
      <c r="K173" s="677">
        <f>'IDC Calculation'!E15</f>
        <v>174605</v>
      </c>
      <c r="L173" s="677">
        <f>'IDC Calculation'!F15</f>
        <v>179844</v>
      </c>
      <c r="M173" s="677">
        <f>'IDC Calculation'!F15</f>
        <v>179844</v>
      </c>
      <c r="N173" s="677">
        <f>'IDC Calculation'!H15</f>
        <v>190797</v>
      </c>
      <c r="O173" s="677">
        <f>SUM(I173:N173)</f>
        <v>1059196</v>
      </c>
      <c r="P173" s="30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39"/>
      <c r="AE173" s="190"/>
      <c r="AF173" s="13"/>
      <c r="AG173" s="13"/>
      <c r="AH173" s="13"/>
      <c r="AI173" s="13"/>
      <c r="AJ173" s="13"/>
    </row>
    <row r="174" spans="1:36" ht="12" customHeight="1" x14ac:dyDescent="0.25">
      <c r="A174" s="223"/>
      <c r="B174" s="224"/>
      <c r="C174" s="224"/>
      <c r="D174" s="224"/>
      <c r="E174" s="225"/>
      <c r="F174" s="225"/>
      <c r="G174" s="226"/>
      <c r="H174" s="224"/>
      <c r="I174" s="689"/>
      <c r="J174" s="689"/>
      <c r="K174" s="689"/>
      <c r="L174" s="689"/>
      <c r="M174" s="689"/>
      <c r="N174" s="689"/>
      <c r="O174" s="689"/>
      <c r="P174" s="224"/>
      <c r="Q174" s="224"/>
      <c r="R174" s="13"/>
      <c r="S174" s="224"/>
      <c r="T174" s="224"/>
      <c r="U174" s="224"/>
      <c r="V174" s="224"/>
      <c r="W174" s="224"/>
      <c r="X174" s="224"/>
      <c r="Y174" s="231"/>
      <c r="Z174" s="231"/>
      <c r="AA174" s="224"/>
      <c r="AB174" s="224"/>
      <c r="AC174" s="224"/>
      <c r="AD174" s="228"/>
      <c r="AE174" s="228"/>
      <c r="AF174" s="224"/>
      <c r="AG174" s="224"/>
      <c r="AH174" s="224"/>
      <c r="AI174" s="224"/>
      <c r="AJ174" s="224"/>
    </row>
    <row r="175" spans="1:36" ht="12" customHeight="1" x14ac:dyDescent="0.25">
      <c r="A175" s="13"/>
      <c r="B175" s="656"/>
      <c r="C175" s="656"/>
      <c r="D175" s="13"/>
      <c r="E175" s="13"/>
      <c r="F175" s="13"/>
      <c r="G175" s="226" t="s">
        <v>199</v>
      </c>
      <c r="H175" s="15"/>
      <c r="I175" s="690">
        <v>0.1</v>
      </c>
      <c r="J175" s="690">
        <v>0.1</v>
      </c>
      <c r="K175" s="690">
        <v>0.1</v>
      </c>
      <c r="L175" s="690">
        <v>0.1</v>
      </c>
      <c r="M175" s="690">
        <v>0.1</v>
      </c>
      <c r="N175" s="690">
        <v>0.1</v>
      </c>
      <c r="O175" s="666"/>
      <c r="P175" s="30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39"/>
      <c r="AE175" s="190"/>
      <c r="AF175" s="13"/>
      <c r="AG175" s="13"/>
      <c r="AH175" s="13"/>
      <c r="AI175" s="13"/>
      <c r="AJ175" s="13"/>
    </row>
    <row r="176" spans="1:36" s="658" customFormat="1" ht="12" hidden="1" customHeight="1" x14ac:dyDescent="0.25">
      <c r="B176" s="656"/>
      <c r="C176" s="657"/>
      <c r="D176" s="655"/>
      <c r="E176" s="655"/>
      <c r="F176" s="655"/>
      <c r="G176" s="659"/>
      <c r="H176" s="660"/>
      <c r="I176" s="691"/>
      <c r="J176" s="691"/>
      <c r="K176" s="691"/>
      <c r="L176" s="691"/>
      <c r="M176" s="691"/>
      <c r="N176" s="691"/>
      <c r="O176" s="692">
        <f>SUM(I176:N176)</f>
        <v>0</v>
      </c>
      <c r="P176" s="660"/>
      <c r="Q176" s="655"/>
      <c r="R176" s="655"/>
      <c r="S176" s="655"/>
      <c r="T176" s="655"/>
      <c r="U176" s="655"/>
      <c r="V176" s="655"/>
      <c r="W176" s="655"/>
      <c r="X176" s="655"/>
      <c r="Y176" s="655"/>
      <c r="Z176" s="655"/>
      <c r="AA176" s="655"/>
      <c r="AB176" s="655"/>
      <c r="AC176" s="655"/>
      <c r="AD176" s="661"/>
      <c r="AE176" s="661"/>
      <c r="AF176" s="655"/>
      <c r="AG176" s="655"/>
      <c r="AH176" s="655"/>
      <c r="AI176" s="655"/>
      <c r="AJ176" s="655"/>
    </row>
    <row r="177" spans="1:36" s="638" customFormat="1" ht="12" customHeight="1" x14ac:dyDescent="0.25">
      <c r="B177" s="13"/>
      <c r="C177" s="13"/>
      <c r="D177" s="13"/>
      <c r="E177" s="13"/>
      <c r="F177" s="13"/>
      <c r="G177" s="226"/>
      <c r="H177" s="231"/>
      <c r="I177" s="689"/>
      <c r="J177" s="689"/>
      <c r="K177" s="689"/>
      <c r="L177" s="689"/>
      <c r="M177" s="689"/>
      <c r="N177" s="689"/>
      <c r="O177" s="693"/>
      <c r="P177" s="229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90"/>
      <c r="AE177" s="190"/>
      <c r="AF177" s="13"/>
      <c r="AG177" s="13"/>
      <c r="AH177" s="13"/>
      <c r="AI177" s="13"/>
      <c r="AJ177" s="13"/>
    </row>
    <row r="178" spans="1:36" ht="12" customHeight="1" x14ac:dyDescent="0.25">
      <c r="B178" s="13"/>
      <c r="C178" s="13"/>
      <c r="D178" s="13"/>
      <c r="E178" s="191"/>
      <c r="F178" s="191"/>
      <c r="G178" s="216" t="s">
        <v>200</v>
      </c>
      <c r="H178" s="15"/>
      <c r="I178" s="677">
        <f t="shared" ref="I178:N178" si="95">I173*I175+I176</f>
        <v>16458.400000000001</v>
      </c>
      <c r="J178" s="677">
        <f t="shared" si="95"/>
        <v>16952.2</v>
      </c>
      <c r="K178" s="677">
        <f t="shared" si="95"/>
        <v>17460.5</v>
      </c>
      <c r="L178" s="677">
        <f t="shared" si="95"/>
        <v>17984.400000000001</v>
      </c>
      <c r="M178" s="677">
        <f t="shared" ref="M178" si="96">M173*M175+M176</f>
        <v>17984.400000000001</v>
      </c>
      <c r="N178" s="677">
        <f t="shared" si="95"/>
        <v>19079.7</v>
      </c>
      <c r="O178" s="694">
        <f>SUM(I178:N178)</f>
        <v>105919.59999999999</v>
      </c>
      <c r="P178" s="30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39"/>
      <c r="AE178" s="190"/>
      <c r="AF178" s="13"/>
      <c r="AG178" s="13"/>
      <c r="AH178" s="13"/>
      <c r="AI178" s="13"/>
      <c r="AJ178" s="13"/>
    </row>
    <row r="179" spans="1:36" ht="12" customHeight="1" x14ac:dyDescent="0.25">
      <c r="B179" s="13"/>
      <c r="C179" s="13"/>
      <c r="D179" s="13"/>
      <c r="E179" s="13"/>
      <c r="F179" s="13"/>
      <c r="G179" s="13"/>
      <c r="H179" s="230"/>
      <c r="I179" s="666"/>
      <c r="J179" s="666"/>
      <c r="K179" s="666"/>
      <c r="L179" s="666"/>
      <c r="M179" s="666"/>
      <c r="N179" s="666"/>
      <c r="O179" s="666"/>
      <c r="P179" s="30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39"/>
      <c r="AE179" s="190"/>
      <c r="AF179" s="13"/>
      <c r="AG179" s="13"/>
      <c r="AH179" s="13"/>
      <c r="AI179" s="13"/>
      <c r="AJ179" s="13"/>
    </row>
    <row r="180" spans="1:36" ht="12" customHeight="1" x14ac:dyDescent="0.25">
      <c r="B180" s="13"/>
      <c r="C180" s="13"/>
      <c r="D180" s="13"/>
      <c r="E180" s="191"/>
      <c r="F180" s="191"/>
      <c r="G180" s="216" t="s">
        <v>134</v>
      </c>
      <c r="H180" s="15"/>
      <c r="I180" s="694">
        <f t="shared" ref="I180:N180" si="97">IF($K$4="Yes",I171+I172+I178,I178+I168)</f>
        <v>186042.4</v>
      </c>
      <c r="J180" s="694">
        <f t="shared" si="97"/>
        <v>186474.2</v>
      </c>
      <c r="K180" s="694">
        <f t="shared" si="97"/>
        <v>192065.5</v>
      </c>
      <c r="L180" s="694">
        <f t="shared" si="97"/>
        <v>197828.4</v>
      </c>
      <c r="M180" s="694">
        <f t="shared" ref="M180" si="98">IF($K$4="Yes",M171+M172+M178,M178+M168)</f>
        <v>203224.4</v>
      </c>
      <c r="N180" s="694">
        <f t="shared" si="97"/>
        <v>209876.7</v>
      </c>
      <c r="O180" s="694">
        <f>+O178+O168</f>
        <v>1175511.6000000001</v>
      </c>
      <c r="P180" s="30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39"/>
      <c r="AE180" s="190"/>
      <c r="AF180" s="13"/>
      <c r="AG180" s="13"/>
      <c r="AH180" s="13"/>
      <c r="AI180" s="13"/>
      <c r="AJ180" s="13"/>
    </row>
    <row r="181" spans="1:36" ht="12" customHeight="1" x14ac:dyDescent="0.25">
      <c r="A181" s="44"/>
      <c r="B181" s="13"/>
      <c r="C181" s="13"/>
      <c r="D181" s="13"/>
      <c r="E181" s="13"/>
      <c r="F181" s="13"/>
      <c r="G181" s="13"/>
      <c r="H181" s="15"/>
      <c r="I181" s="695" t="str">
        <f t="shared" ref="I181:O181" si="99">IF(SUM(I168,I178)=I180,"","Error")</f>
        <v/>
      </c>
      <c r="J181" s="695" t="str">
        <f t="shared" si="99"/>
        <v/>
      </c>
      <c r="K181" s="695" t="str">
        <f t="shared" si="99"/>
        <v/>
      </c>
      <c r="L181" s="695" t="str">
        <f t="shared" si="99"/>
        <v/>
      </c>
      <c r="M181" s="695" t="str">
        <f t="shared" ref="M181" si="100">IF(SUM(M168,M178)=M180,"","Error")</f>
        <v/>
      </c>
      <c r="N181" s="695" t="str">
        <f t="shared" si="99"/>
        <v/>
      </c>
      <c r="O181" s="695" t="str">
        <f t="shared" si="99"/>
        <v/>
      </c>
      <c r="P181" s="30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39"/>
      <c r="AE181" s="190"/>
      <c r="AF181" s="13"/>
      <c r="AG181" s="13"/>
      <c r="AH181" s="13"/>
      <c r="AI181" s="13"/>
      <c r="AJ181" s="13"/>
    </row>
    <row r="182" spans="1:36" ht="12" customHeight="1" x14ac:dyDescent="0.25">
      <c r="A182" s="13"/>
      <c r="B182" s="13"/>
      <c r="C182" s="13"/>
      <c r="D182" s="13"/>
      <c r="E182" s="13"/>
      <c r="F182" s="13"/>
      <c r="G182" s="13"/>
      <c r="H182" s="15"/>
      <c r="I182" s="666"/>
      <c r="J182" s="666"/>
      <c r="K182" s="666"/>
      <c r="L182" s="666"/>
      <c r="M182" s="666"/>
      <c r="N182" s="666"/>
      <c r="O182" s="666"/>
      <c r="P182" s="30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39"/>
      <c r="AE182" s="190"/>
      <c r="AF182" s="13"/>
      <c r="AG182" s="13"/>
      <c r="AH182" s="13"/>
      <c r="AI182" s="13"/>
      <c r="AJ182" s="13"/>
    </row>
    <row r="183" spans="1:36" ht="12" customHeight="1" x14ac:dyDescent="0.25">
      <c r="B183" s="13"/>
      <c r="C183" s="15"/>
      <c r="D183" s="15"/>
      <c r="E183" s="15"/>
      <c r="F183" s="15"/>
      <c r="G183" s="15"/>
      <c r="H183" s="15"/>
      <c r="I183" s="696"/>
      <c r="J183" s="696"/>
      <c r="K183" s="696"/>
      <c r="L183" s="696"/>
      <c r="M183" s="696"/>
      <c r="N183" s="696"/>
      <c r="O183" s="696"/>
      <c r="P183" s="231"/>
      <c r="Q183" s="15"/>
      <c r="R183" s="15"/>
      <c r="S183" s="15"/>
      <c r="T183" s="15"/>
      <c r="U183" s="15"/>
      <c r="V183" s="15"/>
      <c r="W183" s="15"/>
      <c r="X183" s="15"/>
      <c r="Y183" s="15"/>
      <c r="Z183" s="13"/>
      <c r="AA183" s="15"/>
      <c r="AB183" s="13"/>
      <c r="AC183" s="13"/>
      <c r="AD183" s="39"/>
      <c r="AE183" s="190"/>
      <c r="AF183" s="13"/>
      <c r="AG183" s="13"/>
      <c r="AH183" s="13"/>
      <c r="AI183" s="13"/>
      <c r="AJ183" s="13"/>
    </row>
    <row r="184" spans="1:36" ht="12" customHeight="1" x14ac:dyDescent="0.25">
      <c r="B184" s="13"/>
      <c r="C184" s="227"/>
      <c r="D184" s="227"/>
      <c r="E184" s="232"/>
      <c r="F184" s="15"/>
      <c r="G184" s="232"/>
      <c r="H184" s="15"/>
      <c r="I184" s="697"/>
      <c r="J184" s="697"/>
      <c r="K184" s="735" t="s">
        <v>362</v>
      </c>
      <c r="L184" s="736"/>
      <c r="M184" s="697"/>
      <c r="N184" s="697"/>
      <c r="O184" s="697"/>
      <c r="P184" s="231"/>
      <c r="Q184" s="15"/>
      <c r="R184" s="15"/>
      <c r="S184" s="15"/>
      <c r="T184" s="15"/>
      <c r="U184" s="15"/>
      <c r="V184" s="15"/>
      <c r="W184" s="15"/>
      <c r="X184" s="15"/>
      <c r="Y184" s="15"/>
      <c r="Z184" s="13"/>
      <c r="AA184" s="15"/>
      <c r="AB184" s="13"/>
      <c r="AC184" s="13"/>
      <c r="AD184" s="39"/>
      <c r="AE184" s="190"/>
      <c r="AF184" s="13"/>
      <c r="AG184" s="13"/>
      <c r="AH184" s="13"/>
      <c r="AI184" s="13"/>
      <c r="AJ184" s="13"/>
    </row>
    <row r="185" spans="1:36" ht="12" customHeight="1" x14ac:dyDescent="0.25">
      <c r="B185" s="13"/>
      <c r="C185" s="15"/>
      <c r="D185" s="15"/>
      <c r="E185" s="15"/>
      <c r="F185" s="15"/>
      <c r="G185" s="232"/>
      <c r="H185" s="15"/>
      <c r="I185" s="697"/>
      <c r="J185" s="697"/>
      <c r="K185" s="737" t="s">
        <v>363</v>
      </c>
      <c r="L185" s="736"/>
      <c r="M185" s="697"/>
      <c r="N185" s="697"/>
      <c r="O185" s="697"/>
      <c r="P185" s="231"/>
      <c r="Q185" s="15"/>
      <c r="R185" s="15"/>
      <c r="S185" s="15"/>
      <c r="T185" s="15"/>
      <c r="U185" s="15"/>
      <c r="V185" s="15"/>
      <c r="W185" s="15"/>
      <c r="X185" s="15"/>
      <c r="Y185" s="15"/>
      <c r="Z185" s="13"/>
      <c r="AA185" s="15"/>
      <c r="AB185" s="13"/>
      <c r="AC185" s="13"/>
      <c r="AD185" s="39"/>
      <c r="AE185" s="190"/>
      <c r="AF185" s="13"/>
      <c r="AG185" s="13"/>
      <c r="AH185" s="13"/>
      <c r="AI185" s="13"/>
      <c r="AJ185" s="13"/>
    </row>
    <row r="186" spans="1:36" ht="12" customHeight="1" x14ac:dyDescent="0.25">
      <c r="B186" s="13"/>
      <c r="C186" s="15"/>
      <c r="D186" s="15"/>
      <c r="E186" s="15"/>
      <c r="F186" s="233"/>
      <c r="G186" s="234"/>
      <c r="H186" s="234"/>
      <c r="I186" s="696"/>
      <c r="J186" s="696"/>
      <c r="K186" s="190" t="s">
        <v>201</v>
      </c>
      <c r="L186" s="227"/>
      <c r="M186" s="696"/>
      <c r="N186" s="696"/>
      <c r="O186" s="696"/>
      <c r="P186" s="231"/>
      <c r="Q186" s="15"/>
      <c r="R186" s="15"/>
      <c r="S186" s="15"/>
      <c r="T186" s="15"/>
      <c r="U186" s="15"/>
      <c r="V186" s="15"/>
      <c r="W186" s="15"/>
      <c r="X186" s="15"/>
      <c r="Y186" s="15"/>
      <c r="Z186" s="13"/>
      <c r="AA186" s="15"/>
      <c r="AB186" s="13"/>
      <c r="AC186" s="13"/>
      <c r="AD186" s="39"/>
      <c r="AE186" s="190"/>
      <c r="AF186" s="13"/>
      <c r="AG186" s="13"/>
      <c r="AH186" s="13"/>
      <c r="AI186" s="13"/>
      <c r="AJ186" s="13"/>
    </row>
    <row r="187" spans="1:36" ht="12" customHeight="1" x14ac:dyDescent="0.25">
      <c r="A187" s="205"/>
      <c r="B187" s="13"/>
      <c r="C187" s="15"/>
      <c r="D187" s="15"/>
      <c r="E187" s="15"/>
      <c r="F187" s="15"/>
      <c r="G187" s="15"/>
      <c r="H187" s="15"/>
      <c r="I187" s="696"/>
      <c r="J187" s="696"/>
      <c r="K187" s="190" t="s">
        <v>364</v>
      </c>
      <c r="L187" s="227"/>
      <c r="M187" s="696"/>
      <c r="N187" s="696"/>
      <c r="O187" s="696"/>
      <c r="P187" s="231"/>
      <c r="Q187" s="15"/>
      <c r="R187" s="15"/>
      <c r="S187" s="15"/>
      <c r="T187" s="15"/>
      <c r="U187" s="15"/>
      <c r="V187" s="15"/>
      <c r="W187" s="15"/>
      <c r="X187" s="15"/>
      <c r="Y187" s="15"/>
      <c r="Z187" s="13"/>
      <c r="AA187" s="15"/>
      <c r="AB187" s="13"/>
      <c r="AC187" s="13"/>
      <c r="AD187" s="39"/>
      <c r="AE187" s="190"/>
      <c r="AF187" s="13"/>
      <c r="AG187" s="13"/>
      <c r="AH187" s="13"/>
      <c r="AI187" s="13"/>
      <c r="AJ187" s="13"/>
    </row>
    <row r="188" spans="1:36" ht="12" customHeight="1" x14ac:dyDescent="0.25">
      <c r="A188" s="13"/>
      <c r="B188" s="13"/>
      <c r="C188" s="227"/>
      <c r="D188" s="227"/>
      <c r="E188" s="232"/>
      <c r="F188" s="38"/>
      <c r="G188" s="235"/>
      <c r="H188" s="38"/>
      <c r="I188" s="698"/>
      <c r="J188" s="698"/>
      <c r="K188" s="698"/>
      <c r="L188" s="698"/>
      <c r="M188" s="698"/>
      <c r="N188" s="698"/>
      <c r="O188" s="696"/>
      <c r="P188" s="231"/>
      <c r="Q188" s="15"/>
      <c r="R188" s="15"/>
      <c r="S188" s="15"/>
      <c r="T188" s="15"/>
      <c r="U188" s="15"/>
      <c r="V188" s="15"/>
      <c r="W188" s="15"/>
      <c r="X188" s="15"/>
      <c r="Y188" s="15"/>
      <c r="Z188" s="13"/>
      <c r="AA188" s="15"/>
      <c r="AB188" s="13"/>
      <c r="AC188" s="13"/>
      <c r="AD188" s="39"/>
      <c r="AE188" s="190"/>
      <c r="AF188" s="13"/>
      <c r="AG188" s="13"/>
      <c r="AH188" s="13"/>
      <c r="AI188" s="13"/>
      <c r="AJ188" s="13"/>
    </row>
    <row r="189" spans="1:36" ht="12" customHeight="1" x14ac:dyDescent="0.25">
      <c r="A189" s="13"/>
      <c r="B189" s="13"/>
      <c r="C189" s="15"/>
      <c r="D189" s="15"/>
      <c r="E189" s="15"/>
      <c r="F189" s="15"/>
      <c r="G189" s="236"/>
      <c r="H189" s="15"/>
      <c r="I189" s="699"/>
      <c r="J189" s="699"/>
      <c r="K189" s="699"/>
      <c r="L189" s="699"/>
      <c r="M189" s="699"/>
      <c r="N189" s="699"/>
      <c r="O189" s="696"/>
      <c r="P189" s="231"/>
      <c r="Q189" s="15"/>
      <c r="R189" s="15"/>
      <c r="S189" s="15"/>
      <c r="T189" s="15"/>
      <c r="U189" s="15"/>
      <c r="V189" s="15"/>
      <c r="W189" s="15"/>
      <c r="X189" s="15"/>
      <c r="Y189" s="15"/>
      <c r="Z189" s="13"/>
      <c r="AA189" s="15"/>
      <c r="AB189" s="13"/>
      <c r="AC189" s="13"/>
      <c r="AD189" s="39"/>
      <c r="AE189" s="190"/>
      <c r="AF189" s="13"/>
      <c r="AG189" s="13"/>
      <c r="AH189" s="13"/>
      <c r="AI189" s="13"/>
      <c r="AJ189" s="13"/>
    </row>
    <row r="190" spans="1:36" ht="12" customHeight="1" x14ac:dyDescent="0.25">
      <c r="A190" s="13"/>
      <c r="B190" s="13"/>
      <c r="C190" s="15"/>
      <c r="D190" s="15"/>
      <c r="E190" s="232"/>
      <c r="F190" s="15"/>
      <c r="G190" s="237"/>
      <c r="H190" s="15"/>
      <c r="I190" s="696"/>
      <c r="J190" s="696"/>
      <c r="K190" s="696"/>
      <c r="L190" s="696"/>
      <c r="M190" s="696"/>
      <c r="N190" s="696"/>
      <c r="O190" s="696"/>
      <c r="P190" s="231"/>
      <c r="Q190" s="15"/>
      <c r="R190" s="15"/>
      <c r="S190" s="15"/>
      <c r="T190" s="15"/>
      <c r="U190" s="15"/>
      <c r="V190" s="15"/>
      <c r="W190" s="15"/>
      <c r="X190" s="15"/>
      <c r="Y190" s="15"/>
      <c r="Z190" s="13"/>
      <c r="AA190" s="15"/>
      <c r="AB190" s="13"/>
      <c r="AC190" s="13"/>
      <c r="AD190" s="39"/>
      <c r="AE190" s="190"/>
      <c r="AF190" s="13"/>
      <c r="AG190" s="13"/>
      <c r="AH190" s="13"/>
      <c r="AI190" s="13"/>
      <c r="AJ190" s="13"/>
    </row>
    <row r="191" spans="1:36" ht="12" customHeight="1" x14ac:dyDescent="0.25">
      <c r="A191" s="13"/>
      <c r="B191" s="13"/>
      <c r="C191" s="15"/>
      <c r="D191" s="15"/>
      <c r="E191" s="15"/>
      <c r="F191" s="15"/>
      <c r="G191" s="238"/>
      <c r="H191" s="15"/>
      <c r="I191" s="700"/>
      <c r="J191" s="700"/>
      <c r="K191" s="700"/>
      <c r="L191" s="700"/>
      <c r="M191" s="700"/>
      <c r="N191" s="700"/>
      <c r="O191" s="696"/>
      <c r="P191" s="231"/>
      <c r="Q191" s="15"/>
      <c r="R191" s="15"/>
      <c r="S191" s="15"/>
      <c r="T191" s="15"/>
      <c r="U191" s="15"/>
      <c r="V191" s="15"/>
      <c r="W191" s="15"/>
      <c r="X191" s="15"/>
      <c r="Y191" s="15"/>
      <c r="Z191" s="13"/>
      <c r="AA191" s="15"/>
      <c r="AB191" s="13"/>
      <c r="AC191" s="13"/>
      <c r="AD191" s="39"/>
      <c r="AE191" s="190"/>
      <c r="AF191" s="13"/>
      <c r="AG191" s="13"/>
      <c r="AH191" s="13"/>
      <c r="AI191" s="13"/>
      <c r="AJ191" s="13"/>
    </row>
    <row r="192" spans="1:36" ht="12" customHeight="1" x14ac:dyDescent="0.25">
      <c r="A192" s="13"/>
      <c r="B192" s="13"/>
      <c r="C192" s="15"/>
      <c r="D192" s="15"/>
      <c r="E192" s="232"/>
      <c r="F192" s="15"/>
      <c r="G192" s="239"/>
      <c r="H192" s="15"/>
      <c r="I192" s="701"/>
      <c r="J192" s="701"/>
      <c r="K192" s="701"/>
      <c r="L192" s="701"/>
      <c r="M192" s="701"/>
      <c r="N192" s="701"/>
      <c r="O192" s="696"/>
      <c r="P192" s="231"/>
      <c r="Q192" s="15"/>
      <c r="R192" s="15"/>
      <c r="S192" s="15"/>
      <c r="T192" s="15"/>
      <c r="U192" s="15"/>
      <c r="V192" s="15"/>
      <c r="W192" s="15"/>
      <c r="X192" s="15"/>
      <c r="Y192" s="15"/>
      <c r="Z192" s="13"/>
      <c r="AA192" s="15"/>
      <c r="AB192" s="13"/>
      <c r="AC192" s="13"/>
      <c r="AD192" s="39"/>
      <c r="AE192" s="190"/>
      <c r="AF192" s="13"/>
      <c r="AG192" s="13"/>
      <c r="AH192" s="13"/>
      <c r="AI192" s="13"/>
      <c r="AJ192" s="13"/>
    </row>
    <row r="193" spans="1:36" ht="12" customHeight="1" x14ac:dyDescent="0.25">
      <c r="A193" s="13"/>
      <c r="B193" s="13"/>
      <c r="C193" s="15"/>
      <c r="D193" s="15"/>
      <c r="E193" s="15"/>
      <c r="F193" s="15"/>
      <c r="G193" s="237"/>
      <c r="H193" s="15"/>
      <c r="I193" s="696"/>
      <c r="J193" s="696"/>
      <c r="K193" s="696"/>
      <c r="L193" s="696"/>
      <c r="M193" s="696"/>
      <c r="N193" s="696"/>
      <c r="O193" s="696"/>
      <c r="P193" s="231"/>
      <c r="Q193" s="15"/>
      <c r="R193" s="15"/>
      <c r="S193" s="15"/>
      <c r="T193" s="15"/>
      <c r="U193" s="15"/>
      <c r="V193" s="15"/>
      <c r="W193" s="15"/>
      <c r="X193" s="15"/>
      <c r="Y193" s="15"/>
      <c r="Z193" s="13"/>
      <c r="AA193" s="15"/>
      <c r="AB193" s="13"/>
      <c r="AC193" s="13"/>
      <c r="AD193" s="39"/>
      <c r="AE193" s="190"/>
      <c r="AF193" s="13"/>
      <c r="AG193" s="13"/>
      <c r="AH193" s="13"/>
      <c r="AI193" s="13"/>
      <c r="AJ193" s="13"/>
    </row>
    <row r="194" spans="1:36" ht="12" customHeight="1" x14ac:dyDescent="0.25">
      <c r="A194" s="13"/>
      <c r="B194" s="13"/>
      <c r="C194" s="15"/>
      <c r="D194" s="15"/>
      <c r="E194" s="15"/>
      <c r="F194" s="15"/>
      <c r="G194" s="238"/>
      <c r="H194" s="15"/>
      <c r="I194" s="702"/>
      <c r="J194" s="702"/>
      <c r="K194" s="702"/>
      <c r="L194" s="702"/>
      <c r="M194" s="702"/>
      <c r="N194" s="702"/>
      <c r="O194" s="702"/>
      <c r="P194" s="231"/>
      <c r="Q194" s="15"/>
      <c r="R194" s="15"/>
      <c r="S194" s="15"/>
      <c r="T194" s="15"/>
      <c r="U194" s="15"/>
      <c r="V194" s="15"/>
      <c r="W194" s="15"/>
      <c r="X194" s="15"/>
      <c r="Y194" s="15"/>
      <c r="Z194" s="13"/>
      <c r="AA194" s="15"/>
      <c r="AB194" s="13"/>
      <c r="AC194" s="13"/>
      <c r="AD194" s="39"/>
      <c r="AE194" s="190"/>
      <c r="AF194" s="13"/>
      <c r="AG194" s="13"/>
      <c r="AH194" s="13"/>
      <c r="AI194" s="13"/>
      <c r="AJ194" s="13"/>
    </row>
    <row r="195" spans="1:36" ht="12" customHeight="1" x14ac:dyDescent="0.25">
      <c r="A195" s="13"/>
      <c r="B195" s="13"/>
      <c r="C195" s="15"/>
      <c r="D195" s="15"/>
      <c r="E195" s="15"/>
      <c r="F195" s="15"/>
      <c r="G195" s="238"/>
      <c r="H195" s="15"/>
      <c r="I195" s="699"/>
      <c r="J195" s="699"/>
      <c r="K195" s="699"/>
      <c r="L195" s="699"/>
      <c r="M195" s="699"/>
      <c r="N195" s="699"/>
      <c r="O195" s="696"/>
      <c r="P195" s="231"/>
      <c r="Q195" s="15"/>
      <c r="R195" s="15"/>
      <c r="S195" s="227"/>
      <c r="T195" s="15"/>
      <c r="U195" s="15"/>
      <c r="V195" s="15"/>
      <c r="W195" s="15"/>
      <c r="X195" s="15"/>
      <c r="Y195" s="15"/>
      <c r="Z195" s="13"/>
      <c r="AA195" s="15"/>
      <c r="AB195" s="13"/>
      <c r="AC195" s="13"/>
      <c r="AD195" s="39"/>
      <c r="AE195" s="190"/>
      <c r="AF195" s="13"/>
      <c r="AG195" s="13"/>
      <c r="AH195" s="13"/>
      <c r="AI195" s="13"/>
      <c r="AJ195" s="13"/>
    </row>
    <row r="196" spans="1:36" ht="12" customHeight="1" x14ac:dyDescent="0.25">
      <c r="A196" s="13"/>
      <c r="B196" s="13"/>
      <c r="C196" s="15"/>
      <c r="D196" s="15"/>
      <c r="E196" s="15"/>
      <c r="F196" s="15"/>
      <c r="G196" s="238"/>
      <c r="H196" s="15"/>
      <c r="I196" s="696"/>
      <c r="J196" s="696"/>
      <c r="K196" s="696"/>
      <c r="L196" s="696"/>
      <c r="M196" s="696"/>
      <c r="N196" s="696"/>
      <c r="O196" s="696"/>
      <c r="P196" s="231"/>
      <c r="Q196" s="15"/>
      <c r="R196" s="15"/>
      <c r="S196" s="15"/>
      <c r="T196" s="15"/>
      <c r="U196" s="15"/>
      <c r="V196" s="15"/>
      <c r="W196" s="15"/>
      <c r="X196" s="15"/>
      <c r="Y196" s="15"/>
      <c r="Z196" s="13"/>
      <c r="AA196" s="15"/>
      <c r="AB196" s="13"/>
      <c r="AC196" s="13"/>
      <c r="AD196" s="39"/>
      <c r="AE196" s="190"/>
      <c r="AF196" s="13"/>
      <c r="AG196" s="13"/>
      <c r="AH196" s="13"/>
      <c r="AI196" s="13"/>
      <c r="AJ196" s="13"/>
    </row>
    <row r="197" spans="1:36" ht="12" customHeight="1" x14ac:dyDescent="0.25">
      <c r="A197" s="13"/>
      <c r="B197" s="13"/>
      <c r="C197" s="15"/>
      <c r="D197" s="15"/>
      <c r="E197" s="15"/>
      <c r="F197" s="15"/>
      <c r="G197" s="237"/>
      <c r="H197" s="15"/>
      <c r="I197" s="696"/>
      <c r="J197" s="696"/>
      <c r="K197" s="696"/>
      <c r="L197" s="696"/>
      <c r="M197" s="696"/>
      <c r="N197" s="696"/>
      <c r="O197" s="696"/>
      <c r="P197" s="231"/>
      <c r="Q197" s="15"/>
      <c r="R197" s="15"/>
      <c r="S197" s="15"/>
      <c r="T197" s="15"/>
      <c r="U197" s="15"/>
      <c r="V197" s="15"/>
      <c r="W197" s="15"/>
      <c r="X197" s="15"/>
      <c r="Y197" s="15"/>
      <c r="Z197" s="13"/>
      <c r="AA197" s="15"/>
      <c r="AB197" s="13"/>
      <c r="AC197" s="13"/>
      <c r="AD197" s="39"/>
      <c r="AE197" s="190"/>
      <c r="AF197" s="13"/>
      <c r="AG197" s="13"/>
      <c r="AH197" s="13"/>
      <c r="AI197" s="13"/>
      <c r="AJ197" s="13"/>
    </row>
    <row r="198" spans="1:36" ht="12" customHeight="1" x14ac:dyDescent="0.25">
      <c r="A198" s="13"/>
      <c r="B198" s="13"/>
      <c r="C198" s="15"/>
      <c r="D198" s="15"/>
      <c r="E198" s="15"/>
      <c r="F198" s="15"/>
      <c r="G198" s="238"/>
      <c r="H198" s="15"/>
      <c r="I198" s="696"/>
      <c r="J198" s="696"/>
      <c r="K198" s="696"/>
      <c r="L198" s="696"/>
      <c r="M198" s="696"/>
      <c r="N198" s="696"/>
      <c r="O198" s="696"/>
      <c r="P198" s="231"/>
      <c r="Q198" s="15"/>
      <c r="R198" s="15"/>
      <c r="S198" s="15"/>
      <c r="T198" s="15"/>
      <c r="U198" s="15"/>
      <c r="V198" s="15"/>
      <c r="W198" s="15"/>
      <c r="X198" s="15"/>
      <c r="Y198" s="15"/>
      <c r="Z198" s="13"/>
      <c r="AA198" s="15"/>
      <c r="AB198" s="13"/>
      <c r="AC198" s="13"/>
      <c r="AD198" s="39"/>
      <c r="AE198" s="190"/>
      <c r="AF198" s="13"/>
      <c r="AG198" s="13"/>
      <c r="AH198" s="13"/>
      <c r="AI198" s="13"/>
      <c r="AJ198" s="13"/>
    </row>
    <row r="199" spans="1:36" ht="12" customHeight="1" x14ac:dyDescent="0.25">
      <c r="A199" s="13"/>
      <c r="B199" s="13"/>
      <c r="C199" s="15"/>
      <c r="D199" s="15"/>
      <c r="E199" s="15"/>
      <c r="F199" s="15"/>
      <c r="G199" s="241"/>
      <c r="H199" s="15"/>
      <c r="I199" s="696"/>
      <c r="J199" s="696"/>
      <c r="K199" s="696"/>
      <c r="L199" s="696"/>
      <c r="M199" s="696"/>
      <c r="N199" s="696"/>
      <c r="O199" s="696"/>
      <c r="P199" s="231"/>
      <c r="Q199" s="15"/>
      <c r="R199" s="15"/>
      <c r="S199" s="15"/>
      <c r="T199" s="15"/>
      <c r="U199" s="15"/>
      <c r="V199" s="15"/>
      <c r="W199" s="15"/>
      <c r="X199" s="15"/>
      <c r="Y199" s="15"/>
      <c r="Z199" s="13"/>
      <c r="AA199" s="15"/>
      <c r="AB199" s="13"/>
      <c r="AC199" s="13"/>
      <c r="AD199" s="39"/>
      <c r="AE199" s="190"/>
      <c r="AF199" s="13"/>
      <c r="AG199" s="13"/>
      <c r="AH199" s="13"/>
      <c r="AI199" s="13"/>
      <c r="AJ199" s="13"/>
    </row>
    <row r="200" spans="1:36" ht="12" customHeight="1" x14ac:dyDescent="0.25">
      <c r="A200" s="13"/>
      <c r="B200" s="13"/>
      <c r="C200" s="15"/>
      <c r="D200" s="15"/>
      <c r="E200" s="15"/>
      <c r="F200" s="15"/>
      <c r="G200" s="242"/>
      <c r="H200" s="15"/>
      <c r="I200" s="696"/>
      <c r="J200" s="696"/>
      <c r="K200" s="696"/>
      <c r="L200" s="696"/>
      <c r="M200" s="696"/>
      <c r="N200" s="696"/>
      <c r="O200" s="696"/>
      <c r="P200" s="231"/>
      <c r="Q200" s="15"/>
      <c r="R200" s="15"/>
      <c r="S200" s="15"/>
      <c r="T200" s="15"/>
      <c r="U200" s="15"/>
      <c r="V200" s="15"/>
      <c r="W200" s="15"/>
      <c r="X200" s="15"/>
      <c r="Y200" s="15"/>
      <c r="Z200" s="13"/>
      <c r="AA200" s="15"/>
      <c r="AB200" s="13"/>
      <c r="AC200" s="13"/>
      <c r="AD200" s="39"/>
      <c r="AE200" s="190"/>
      <c r="AF200" s="13"/>
      <c r="AG200" s="13"/>
      <c r="AH200" s="13"/>
      <c r="AI200" s="13"/>
      <c r="AJ200" s="13"/>
    </row>
    <row r="201" spans="1:36" ht="12" customHeight="1" x14ac:dyDescent="0.25">
      <c r="A201" s="13"/>
      <c r="B201" s="13"/>
      <c r="C201" s="15"/>
      <c r="D201" s="15"/>
      <c r="E201" s="15"/>
      <c r="F201" s="15"/>
      <c r="G201" s="241"/>
      <c r="H201" s="15"/>
      <c r="I201" s="696"/>
      <c r="J201" s="696"/>
      <c r="K201" s="696"/>
      <c r="L201" s="696"/>
      <c r="M201" s="696"/>
      <c r="N201" s="696"/>
      <c r="O201" s="696"/>
      <c r="P201" s="231"/>
      <c r="Q201" s="15"/>
      <c r="R201" s="15"/>
      <c r="S201" s="15"/>
      <c r="T201" s="15"/>
      <c r="U201" s="15"/>
      <c r="V201" s="15"/>
      <c r="W201" s="15"/>
      <c r="X201" s="15"/>
      <c r="Y201" s="15"/>
      <c r="Z201" s="13"/>
      <c r="AA201" s="15"/>
      <c r="AB201" s="13"/>
      <c r="AC201" s="13"/>
      <c r="AD201" s="39"/>
      <c r="AE201" s="190"/>
      <c r="AF201" s="13"/>
      <c r="AG201" s="13"/>
      <c r="AH201" s="13"/>
      <c r="AI201" s="13"/>
      <c r="AJ201" s="13"/>
    </row>
    <row r="202" spans="1:36" ht="12" customHeight="1" x14ac:dyDescent="0.25">
      <c r="A202" s="13"/>
      <c r="B202" s="13"/>
      <c r="C202" s="15"/>
      <c r="D202" s="15"/>
      <c r="E202" s="15"/>
      <c r="F202" s="15"/>
      <c r="G202" s="241"/>
      <c r="H202" s="15"/>
      <c r="I202" s="696"/>
      <c r="J202" s="696"/>
      <c r="K202" s="696"/>
      <c r="L202" s="696"/>
      <c r="M202" s="696"/>
      <c r="N202" s="696"/>
      <c r="O202" s="696"/>
      <c r="P202" s="231"/>
      <c r="Q202" s="15"/>
      <c r="R202" s="15"/>
      <c r="S202" s="15"/>
      <c r="T202" s="15"/>
      <c r="U202" s="15"/>
      <c r="V202" s="15"/>
      <c r="W202" s="15"/>
      <c r="X202" s="15"/>
      <c r="Y202" s="15"/>
      <c r="Z202" s="13"/>
      <c r="AA202" s="15"/>
      <c r="AB202" s="13"/>
      <c r="AC202" s="13"/>
      <c r="AD202" s="39"/>
      <c r="AE202" s="190"/>
      <c r="AF202" s="13"/>
      <c r="AG202" s="13"/>
      <c r="AH202" s="13"/>
      <c r="AI202" s="13"/>
      <c r="AJ202" s="13"/>
    </row>
    <row r="203" spans="1:36" ht="12" customHeight="1" x14ac:dyDescent="0.25">
      <c r="A203" s="13"/>
      <c r="B203" s="13"/>
      <c r="C203" s="15"/>
      <c r="D203" s="15"/>
      <c r="E203" s="15"/>
      <c r="F203" s="15"/>
      <c r="G203" s="243"/>
      <c r="H203" s="15"/>
      <c r="I203" s="696"/>
      <c r="J203" s="696"/>
      <c r="K203" s="696"/>
      <c r="L203" s="696"/>
      <c r="M203" s="696"/>
      <c r="N203" s="696"/>
      <c r="O203" s="696"/>
      <c r="P203" s="231"/>
      <c r="Q203" s="15"/>
      <c r="R203" s="15"/>
      <c r="S203" s="15"/>
      <c r="T203" s="15"/>
      <c r="U203" s="15"/>
      <c r="V203" s="15"/>
      <c r="W203" s="15"/>
      <c r="X203" s="15"/>
      <c r="Y203" s="15"/>
      <c r="Z203" s="13"/>
      <c r="AA203" s="15"/>
      <c r="AB203" s="13"/>
      <c r="AC203" s="13"/>
      <c r="AD203" s="39"/>
      <c r="AE203" s="190"/>
      <c r="AF203" s="13"/>
      <c r="AG203" s="13"/>
      <c r="AH203" s="13"/>
      <c r="AI203" s="13"/>
      <c r="AJ203" s="13"/>
    </row>
    <row r="204" spans="1:36" ht="12" customHeight="1" x14ac:dyDescent="0.25">
      <c r="A204" s="13"/>
      <c r="B204" s="13"/>
      <c r="C204" s="15"/>
      <c r="D204" s="15"/>
      <c r="E204" s="15"/>
      <c r="F204" s="15"/>
      <c r="G204" s="244"/>
      <c r="H204" s="15"/>
      <c r="I204" s="696"/>
      <c r="J204" s="696"/>
      <c r="K204" s="696"/>
      <c r="L204" s="696"/>
      <c r="M204" s="696"/>
      <c r="N204" s="696"/>
      <c r="O204" s="696"/>
      <c r="P204" s="231"/>
      <c r="Q204" s="15"/>
      <c r="R204" s="15"/>
      <c r="S204" s="15"/>
      <c r="T204" s="15"/>
      <c r="U204" s="15"/>
      <c r="V204" s="15"/>
      <c r="W204" s="15"/>
      <c r="X204" s="15"/>
      <c r="Y204" s="15"/>
      <c r="Z204" s="13"/>
      <c r="AA204" s="15"/>
      <c r="AB204" s="13"/>
      <c r="AC204" s="13"/>
      <c r="AD204" s="39"/>
      <c r="AE204" s="190"/>
      <c r="AF204" s="13"/>
      <c r="AG204" s="13"/>
      <c r="AH204" s="13"/>
      <c r="AI204" s="13"/>
      <c r="AJ204" s="13"/>
    </row>
    <row r="205" spans="1:36" ht="12" customHeight="1" x14ac:dyDescent="0.25">
      <c r="A205" s="13"/>
      <c r="B205" s="13"/>
      <c r="C205" s="15"/>
      <c r="D205" s="15"/>
      <c r="E205" s="15"/>
      <c r="F205" s="15"/>
      <c r="G205" s="245"/>
      <c r="H205" s="15"/>
      <c r="I205" s="696"/>
      <c r="J205" s="696"/>
      <c r="K205" s="696"/>
      <c r="L205" s="696"/>
      <c r="M205" s="696"/>
      <c r="N205" s="696"/>
      <c r="O205" s="696"/>
      <c r="P205" s="231"/>
      <c r="Q205" s="15"/>
      <c r="R205" s="15"/>
      <c r="S205" s="15"/>
      <c r="T205" s="15"/>
      <c r="U205" s="15"/>
      <c r="V205" s="15"/>
      <c r="W205" s="15"/>
      <c r="X205" s="15"/>
      <c r="Y205" s="15"/>
      <c r="Z205" s="13"/>
      <c r="AA205" s="15"/>
      <c r="AB205" s="13"/>
      <c r="AC205" s="13"/>
      <c r="AD205" s="39"/>
      <c r="AE205" s="190"/>
      <c r="AF205" s="13"/>
      <c r="AG205" s="13"/>
      <c r="AH205" s="13"/>
      <c r="AI205" s="13"/>
      <c r="AJ205" s="13"/>
    </row>
    <row r="206" spans="1:36" ht="12" customHeight="1" x14ac:dyDescent="0.25">
      <c r="A206" s="13"/>
      <c r="B206" s="13"/>
      <c r="C206" s="15"/>
      <c r="D206" s="15"/>
      <c r="E206" s="15"/>
      <c r="F206" s="15"/>
      <c r="G206" s="246"/>
      <c r="H206" s="15"/>
      <c r="I206" s="696"/>
      <c r="J206" s="696"/>
      <c r="K206" s="696"/>
      <c r="L206" s="696"/>
      <c r="M206" s="696"/>
      <c r="N206" s="696"/>
      <c r="O206" s="696"/>
      <c r="P206" s="231"/>
      <c r="Q206" s="15"/>
      <c r="R206" s="15"/>
      <c r="S206" s="15"/>
      <c r="T206" s="15"/>
      <c r="U206" s="15"/>
      <c r="V206" s="15"/>
      <c r="W206" s="15"/>
      <c r="X206" s="15"/>
      <c r="Y206" s="15"/>
      <c r="Z206" s="13"/>
      <c r="AA206" s="15"/>
      <c r="AB206" s="13"/>
      <c r="AC206" s="13"/>
      <c r="AD206" s="39"/>
      <c r="AE206" s="190"/>
      <c r="AF206" s="13"/>
      <c r="AG206" s="13"/>
      <c r="AH206" s="13"/>
      <c r="AI206" s="13"/>
      <c r="AJ206" s="13"/>
    </row>
    <row r="207" spans="1:36" ht="12" customHeight="1" x14ac:dyDescent="0.25">
      <c r="A207" s="13"/>
      <c r="B207" s="13"/>
      <c r="C207" s="15"/>
      <c r="D207" s="15"/>
      <c r="E207" s="15"/>
      <c r="F207" s="15"/>
      <c r="G207" s="246"/>
      <c r="H207" s="15"/>
      <c r="I207" s="696"/>
      <c r="J207" s="696"/>
      <c r="K207" s="696"/>
      <c r="L207" s="696"/>
      <c r="M207" s="696"/>
      <c r="N207" s="696"/>
      <c r="O207" s="696"/>
      <c r="P207" s="231"/>
      <c r="Q207" s="15"/>
      <c r="R207" s="15"/>
      <c r="S207" s="15"/>
      <c r="T207" s="15"/>
      <c r="U207" s="15"/>
      <c r="V207" s="15"/>
      <c r="W207" s="15"/>
      <c r="X207" s="15"/>
      <c r="Y207" s="15"/>
      <c r="Z207" s="13"/>
      <c r="AA207" s="15"/>
      <c r="AB207" s="13"/>
      <c r="AC207" s="13"/>
      <c r="AD207" s="39"/>
      <c r="AE207" s="190"/>
      <c r="AF207" s="13"/>
      <c r="AG207" s="13"/>
      <c r="AH207" s="13"/>
      <c r="AI207" s="13"/>
      <c r="AJ207" s="13"/>
    </row>
    <row r="208" spans="1:36" ht="12" customHeight="1" x14ac:dyDescent="0.25">
      <c r="A208" s="13"/>
      <c r="B208" s="13"/>
      <c r="C208" s="15"/>
      <c r="D208" s="15"/>
      <c r="E208" s="15"/>
      <c r="F208" s="15"/>
      <c r="G208" s="246"/>
      <c r="H208" s="15"/>
      <c r="I208" s="696"/>
      <c r="J208" s="696"/>
      <c r="K208" s="696"/>
      <c r="L208" s="696"/>
      <c r="M208" s="696"/>
      <c r="N208" s="696"/>
      <c r="O208" s="696"/>
      <c r="P208" s="231"/>
      <c r="Q208" s="15"/>
      <c r="R208" s="15"/>
      <c r="S208" s="15"/>
      <c r="T208" s="15"/>
      <c r="U208" s="15"/>
      <c r="V208" s="15"/>
      <c r="W208" s="15"/>
      <c r="X208" s="15"/>
      <c r="Y208" s="15"/>
      <c r="Z208" s="13"/>
      <c r="AA208" s="15"/>
      <c r="AB208" s="13"/>
      <c r="AC208" s="13"/>
      <c r="AD208" s="39"/>
      <c r="AE208" s="190"/>
      <c r="AF208" s="13"/>
      <c r="AG208" s="13"/>
      <c r="AH208" s="13"/>
      <c r="AI208" s="13"/>
      <c r="AJ208" s="13"/>
    </row>
    <row r="209" spans="1:36" ht="12" customHeight="1" x14ac:dyDescent="0.25">
      <c r="A209" s="13"/>
      <c r="B209" s="13"/>
      <c r="C209" s="15"/>
      <c r="D209" s="15"/>
      <c r="E209" s="15"/>
      <c r="F209" s="15"/>
      <c r="G209" s="246"/>
      <c r="H209" s="15"/>
      <c r="I209" s="696"/>
      <c r="J209" s="696"/>
      <c r="K209" s="696"/>
      <c r="L209" s="696"/>
      <c r="M209" s="696"/>
      <c r="N209" s="696"/>
      <c r="O209" s="696"/>
      <c r="P209" s="231"/>
      <c r="Q209" s="15"/>
      <c r="R209" s="15"/>
      <c r="S209" s="15"/>
      <c r="T209" s="15"/>
      <c r="U209" s="15"/>
      <c r="V209" s="15"/>
      <c r="W209" s="15"/>
      <c r="X209" s="15"/>
      <c r="Y209" s="15"/>
      <c r="Z209" s="13"/>
      <c r="AA209" s="15"/>
      <c r="AB209" s="13"/>
      <c r="AC209" s="13"/>
      <c r="AD209" s="39"/>
      <c r="AE209" s="190"/>
      <c r="AF209" s="13"/>
      <c r="AG209" s="13"/>
      <c r="AH209" s="13"/>
      <c r="AI209" s="13"/>
      <c r="AJ209" s="13"/>
    </row>
    <row r="210" spans="1:36" ht="12" customHeight="1" x14ac:dyDescent="0.25">
      <c r="A210" s="13"/>
      <c r="B210" s="13"/>
      <c r="C210" s="15"/>
      <c r="D210" s="15"/>
      <c r="E210" s="15"/>
      <c r="F210" s="15"/>
      <c r="G210" s="246"/>
      <c r="H210" s="15"/>
      <c r="I210" s="696"/>
      <c r="J210" s="696"/>
      <c r="K210" s="696"/>
      <c r="L210" s="696"/>
      <c r="M210" s="696"/>
      <c r="N210" s="696"/>
      <c r="O210" s="696"/>
      <c r="P210" s="231"/>
      <c r="Q210" s="15"/>
      <c r="R210" s="15"/>
      <c r="S210" s="15"/>
      <c r="T210" s="15"/>
      <c r="U210" s="15"/>
      <c r="V210" s="15"/>
      <c r="W210" s="15"/>
      <c r="X210" s="15"/>
      <c r="Y210" s="15"/>
      <c r="Z210" s="13"/>
      <c r="AA210" s="15"/>
      <c r="AB210" s="13"/>
      <c r="AC210" s="13"/>
      <c r="AD210" s="39"/>
      <c r="AE210" s="190"/>
      <c r="AF210" s="13"/>
      <c r="AG210" s="13"/>
      <c r="AH210" s="13"/>
      <c r="AI210" s="13"/>
      <c r="AJ210" s="13"/>
    </row>
    <row r="211" spans="1:36" ht="12" customHeight="1" x14ac:dyDescent="0.25">
      <c r="A211" s="13"/>
      <c r="B211" s="13"/>
      <c r="C211" s="15"/>
      <c r="D211" s="15"/>
      <c r="E211" s="15"/>
      <c r="F211" s="15"/>
      <c r="G211" s="247"/>
      <c r="H211" s="15"/>
      <c r="I211" s="696"/>
      <c r="J211" s="696"/>
      <c r="K211" s="696"/>
      <c r="L211" s="696"/>
      <c r="M211" s="696"/>
      <c r="N211" s="696"/>
      <c r="O211" s="696"/>
      <c r="P211" s="231"/>
      <c r="Q211" s="15"/>
      <c r="R211" s="15"/>
      <c r="S211" s="15"/>
      <c r="T211" s="15"/>
      <c r="U211" s="15"/>
      <c r="V211" s="15"/>
      <c r="W211" s="15"/>
      <c r="X211" s="15"/>
      <c r="Y211" s="15"/>
      <c r="Z211" s="13"/>
      <c r="AA211" s="15"/>
      <c r="AB211" s="13"/>
      <c r="AC211" s="13"/>
      <c r="AD211" s="39"/>
      <c r="AE211" s="190"/>
      <c r="AF211" s="13"/>
      <c r="AG211" s="13"/>
      <c r="AH211" s="13"/>
      <c r="AI211" s="13"/>
      <c r="AJ211" s="13"/>
    </row>
    <row r="212" spans="1:36" ht="12" customHeight="1" x14ac:dyDescent="0.25">
      <c r="A212" s="13"/>
      <c r="B212" s="13"/>
      <c r="C212" s="15"/>
      <c r="D212" s="15"/>
      <c r="E212" s="15"/>
      <c r="F212" s="15"/>
      <c r="G212" s="240"/>
      <c r="H212" s="15"/>
      <c r="I212" s="696"/>
      <c r="J212" s="696"/>
      <c r="K212" s="696"/>
      <c r="L212" s="696"/>
      <c r="M212" s="696"/>
      <c r="N212" s="696"/>
      <c r="O212" s="696"/>
      <c r="P212" s="231"/>
      <c r="Q212" s="15"/>
      <c r="R212" s="15"/>
      <c r="S212" s="15"/>
      <c r="T212" s="15"/>
      <c r="U212" s="15"/>
      <c r="V212" s="15"/>
      <c r="W212" s="15"/>
      <c r="X212" s="15"/>
      <c r="Y212" s="15"/>
      <c r="Z212" s="13"/>
      <c r="AA212" s="15"/>
      <c r="AB212" s="13"/>
      <c r="AC212" s="13"/>
      <c r="AD212" s="39"/>
      <c r="AE212" s="190"/>
      <c r="AF212" s="13"/>
      <c r="AG212" s="13"/>
      <c r="AH212" s="13"/>
      <c r="AI212" s="13"/>
      <c r="AJ212" s="13"/>
    </row>
    <row r="213" spans="1:36" ht="12" customHeight="1" x14ac:dyDescent="0.25">
      <c r="A213" s="13"/>
      <c r="B213" s="13"/>
      <c r="C213" s="15"/>
      <c r="D213" s="15"/>
      <c r="E213" s="15"/>
      <c r="F213" s="15"/>
      <c r="G213" s="248"/>
      <c r="H213" s="15"/>
      <c r="I213" s="699"/>
      <c r="J213" s="699"/>
      <c r="K213" s="699"/>
      <c r="L213" s="699"/>
      <c r="M213" s="699"/>
      <c r="N213" s="699"/>
      <c r="O213" s="703"/>
      <c r="P213" s="231"/>
      <c r="Q213" s="15"/>
      <c r="R213" s="15"/>
      <c r="S213" s="15"/>
      <c r="T213" s="15"/>
      <c r="U213" s="15"/>
      <c r="V213" s="15"/>
      <c r="W213" s="15"/>
      <c r="X213" s="15"/>
      <c r="Y213" s="15"/>
      <c r="Z213" s="13"/>
      <c r="AA213" s="15"/>
      <c r="AB213" s="13"/>
      <c r="AC213" s="13"/>
      <c r="AD213" s="39"/>
      <c r="AE213" s="190"/>
      <c r="AF213" s="13"/>
      <c r="AG213" s="13"/>
      <c r="AH213" s="13"/>
      <c r="AI213" s="13"/>
      <c r="AJ213" s="13"/>
    </row>
    <row r="214" spans="1:36" ht="12" customHeight="1" x14ac:dyDescent="0.25">
      <c r="A214" s="13"/>
      <c r="B214" s="13"/>
      <c r="C214" s="15"/>
      <c r="D214" s="15"/>
      <c r="E214" s="15"/>
      <c r="F214" s="15"/>
      <c r="G214" s="249"/>
      <c r="H214" s="15"/>
      <c r="I214" s="699"/>
      <c r="J214" s="699"/>
      <c r="K214" s="699"/>
      <c r="L214" s="699"/>
      <c r="M214" s="699"/>
      <c r="N214" s="699"/>
      <c r="O214" s="696"/>
      <c r="P214" s="231"/>
      <c r="Q214" s="15"/>
      <c r="R214" s="15"/>
      <c r="S214" s="15"/>
      <c r="T214" s="15"/>
      <c r="U214" s="15"/>
      <c r="V214" s="15"/>
      <c r="W214" s="15"/>
      <c r="X214" s="15"/>
      <c r="Y214" s="15"/>
      <c r="Z214" s="13"/>
      <c r="AA214" s="15"/>
      <c r="AB214" s="13"/>
      <c r="AC214" s="13"/>
      <c r="AD214" s="39"/>
      <c r="AE214" s="190"/>
      <c r="AF214" s="13"/>
      <c r="AG214" s="13"/>
      <c r="AH214" s="13"/>
      <c r="AI214" s="13"/>
      <c r="AJ214" s="13"/>
    </row>
    <row r="215" spans="1:36" ht="12" customHeight="1" x14ac:dyDescent="0.25">
      <c r="A215" s="13"/>
      <c r="B215" s="13"/>
      <c r="C215" s="15"/>
      <c r="D215" s="15"/>
      <c r="E215" s="15"/>
      <c r="F215" s="38"/>
      <c r="G215" s="248"/>
      <c r="H215" s="38"/>
      <c r="I215" s="703"/>
      <c r="J215" s="703"/>
      <c r="K215" s="703"/>
      <c r="L215" s="703"/>
      <c r="M215" s="703"/>
      <c r="N215" s="703"/>
      <c r="O215" s="703"/>
      <c r="P215" s="231"/>
      <c r="Q215" s="15"/>
      <c r="R215" s="15"/>
      <c r="S215" s="15"/>
      <c r="T215" s="15"/>
      <c r="U215" s="15"/>
      <c r="V215" s="15"/>
      <c r="W215" s="15"/>
      <c r="X215" s="15"/>
      <c r="Y215" s="15"/>
      <c r="Z215" s="13"/>
      <c r="AA215" s="15"/>
      <c r="AB215" s="13"/>
      <c r="AC215" s="13"/>
      <c r="AD215" s="39"/>
      <c r="AE215" s="190"/>
      <c r="AF215" s="13"/>
      <c r="AG215" s="13"/>
      <c r="AH215" s="13"/>
      <c r="AI215" s="13"/>
      <c r="AJ215" s="13"/>
    </row>
    <row r="216" spans="1:36" ht="12" customHeight="1" x14ac:dyDescent="0.25">
      <c r="A216" s="13"/>
      <c r="B216" s="13"/>
      <c r="C216" s="15"/>
      <c r="D216" s="15"/>
      <c r="E216" s="15"/>
      <c r="F216" s="38"/>
      <c r="G216" s="248"/>
      <c r="H216" s="38"/>
      <c r="I216" s="703"/>
      <c r="J216" s="703"/>
      <c r="K216" s="703"/>
      <c r="L216" s="703"/>
      <c r="M216" s="703"/>
      <c r="N216" s="703"/>
      <c r="O216" s="703"/>
      <c r="P216" s="231"/>
      <c r="Q216" s="15"/>
      <c r="R216" s="15"/>
      <c r="S216" s="15"/>
      <c r="T216" s="15"/>
      <c r="U216" s="15"/>
      <c r="V216" s="15"/>
      <c r="W216" s="15"/>
      <c r="X216" s="15"/>
      <c r="Y216" s="15"/>
      <c r="Z216" s="13"/>
      <c r="AA216" s="15"/>
      <c r="AB216" s="13"/>
      <c r="AC216" s="13"/>
      <c r="AD216" s="39"/>
      <c r="AE216" s="190"/>
      <c r="AF216" s="13"/>
      <c r="AG216" s="13"/>
      <c r="AH216" s="13"/>
      <c r="AI216" s="13"/>
      <c r="AJ216" s="13"/>
    </row>
    <row r="217" spans="1:36" ht="12" customHeight="1" x14ac:dyDescent="0.25">
      <c r="A217" s="13"/>
      <c r="B217" s="13"/>
      <c r="C217" s="15"/>
      <c r="D217" s="15"/>
      <c r="E217" s="15"/>
      <c r="F217" s="15"/>
      <c r="G217" s="15"/>
      <c r="H217" s="15"/>
      <c r="I217" s="696"/>
      <c r="J217" s="696"/>
      <c r="K217" s="696"/>
      <c r="L217" s="696"/>
      <c r="M217" s="696"/>
      <c r="N217" s="696"/>
      <c r="O217" s="696"/>
      <c r="P217" s="231"/>
      <c r="Q217" s="15"/>
      <c r="R217" s="15"/>
      <c r="S217" s="15"/>
      <c r="T217" s="15"/>
      <c r="U217" s="15"/>
      <c r="V217" s="15"/>
      <c r="W217" s="15"/>
      <c r="X217" s="15"/>
      <c r="Y217" s="15"/>
      <c r="Z217" s="13"/>
      <c r="AA217" s="15"/>
      <c r="AB217" s="13"/>
      <c r="AC217" s="13"/>
      <c r="AD217" s="39"/>
      <c r="AE217" s="190"/>
      <c r="AF217" s="13"/>
      <c r="AG217" s="13"/>
      <c r="AH217" s="13"/>
      <c r="AI217" s="13"/>
      <c r="AJ217" s="13"/>
    </row>
    <row r="218" spans="1:36" ht="12" customHeight="1" x14ac:dyDescent="0.25">
      <c r="A218" s="13"/>
      <c r="B218" s="13"/>
      <c r="C218" s="15"/>
      <c r="D218" s="15"/>
      <c r="E218" s="15"/>
      <c r="F218" s="15"/>
      <c r="G218" s="15"/>
      <c r="H218" s="15"/>
      <c r="I218" s="696"/>
      <c r="J218" s="696"/>
      <c r="K218" s="696"/>
      <c r="L218" s="696"/>
      <c r="M218" s="696"/>
      <c r="N218" s="696"/>
      <c r="O218" s="696"/>
      <c r="P218" s="231"/>
      <c r="Q218" s="15"/>
      <c r="R218" s="15"/>
      <c r="S218" s="15"/>
      <c r="T218" s="15"/>
      <c r="U218" s="15"/>
      <c r="V218" s="15"/>
      <c r="W218" s="15"/>
      <c r="X218" s="15"/>
      <c r="Y218" s="15"/>
      <c r="Z218" s="13"/>
      <c r="AA218" s="15"/>
      <c r="AB218" s="13"/>
      <c r="AC218" s="13"/>
      <c r="AD218" s="39"/>
      <c r="AE218" s="190"/>
      <c r="AF218" s="13"/>
      <c r="AG218" s="13"/>
      <c r="AH218" s="13"/>
      <c r="AI218" s="13"/>
      <c r="AJ218" s="13"/>
    </row>
    <row r="219" spans="1:36" ht="12" customHeight="1" x14ac:dyDescent="0.25">
      <c r="A219" s="13"/>
      <c r="B219" s="13"/>
      <c r="C219" s="15"/>
      <c r="D219" s="15"/>
      <c r="E219" s="15"/>
      <c r="F219" s="15"/>
      <c r="G219" s="15"/>
      <c r="H219" s="15"/>
      <c r="I219" s="696"/>
      <c r="J219" s="696"/>
      <c r="K219" s="696"/>
      <c r="L219" s="696"/>
      <c r="M219" s="696"/>
      <c r="N219" s="696"/>
      <c r="O219" s="696"/>
      <c r="P219" s="231"/>
      <c r="Q219" s="15"/>
      <c r="R219" s="15"/>
      <c r="S219" s="15"/>
      <c r="T219" s="15"/>
      <c r="U219" s="15"/>
      <c r="V219" s="15"/>
      <c r="W219" s="15"/>
      <c r="X219" s="15"/>
      <c r="Y219" s="15"/>
      <c r="Z219" s="13"/>
      <c r="AA219" s="15"/>
      <c r="AB219" s="13"/>
      <c r="AC219" s="13"/>
      <c r="AD219" s="39"/>
      <c r="AE219" s="190"/>
      <c r="AF219" s="13"/>
      <c r="AG219" s="13"/>
      <c r="AH219" s="13"/>
      <c r="AI219" s="13"/>
      <c r="AJ219" s="13"/>
    </row>
    <row r="220" spans="1:36" ht="12" customHeight="1" x14ac:dyDescent="0.25">
      <c r="A220" s="13"/>
      <c r="B220" s="13"/>
      <c r="C220" s="15"/>
      <c r="D220" s="15"/>
      <c r="E220" s="15"/>
      <c r="F220" s="15"/>
      <c r="G220" s="15"/>
      <c r="H220" s="15"/>
      <c r="I220" s="696"/>
      <c r="J220" s="696"/>
      <c r="K220" s="696"/>
      <c r="L220" s="696"/>
      <c r="M220" s="696"/>
      <c r="N220" s="696"/>
      <c r="O220" s="696"/>
      <c r="P220" s="231"/>
      <c r="Q220" s="15"/>
      <c r="R220" s="15"/>
      <c r="S220" s="15"/>
      <c r="T220" s="15"/>
      <c r="U220" s="15"/>
      <c r="V220" s="15"/>
      <c r="W220" s="15"/>
      <c r="X220" s="15"/>
      <c r="Y220" s="15"/>
      <c r="Z220" s="13"/>
      <c r="AA220" s="15"/>
      <c r="AB220" s="13"/>
      <c r="AC220" s="13"/>
      <c r="AD220" s="39"/>
      <c r="AE220" s="190"/>
      <c r="AF220" s="13"/>
      <c r="AG220" s="13"/>
      <c r="AH220" s="13"/>
      <c r="AI220" s="13"/>
      <c r="AJ220" s="13"/>
    </row>
    <row r="221" spans="1:36" ht="12" customHeight="1" x14ac:dyDescent="0.25">
      <c r="A221" s="13"/>
      <c r="B221" s="13"/>
      <c r="C221" s="15"/>
      <c r="D221" s="15"/>
      <c r="E221" s="15"/>
      <c r="F221" s="15"/>
      <c r="G221" s="15"/>
      <c r="H221" s="15"/>
      <c r="I221" s="696"/>
      <c r="J221" s="696"/>
      <c r="K221" s="696"/>
      <c r="L221" s="696"/>
      <c r="M221" s="696"/>
      <c r="N221" s="696"/>
      <c r="O221" s="696"/>
      <c r="P221" s="231"/>
      <c r="Q221" s="15"/>
      <c r="R221" s="15"/>
      <c r="S221" s="15"/>
      <c r="T221" s="15"/>
      <c r="U221" s="15"/>
      <c r="V221" s="15"/>
      <c r="W221" s="15"/>
      <c r="X221" s="15"/>
      <c r="Y221" s="15"/>
      <c r="Z221" s="13"/>
      <c r="AA221" s="15"/>
      <c r="AB221" s="13"/>
      <c r="AC221" s="13"/>
      <c r="AD221" s="39"/>
      <c r="AE221" s="190"/>
      <c r="AF221" s="13"/>
      <c r="AG221" s="13"/>
      <c r="AH221" s="13"/>
      <c r="AI221" s="13"/>
      <c r="AJ221" s="13"/>
    </row>
    <row r="222" spans="1:36" ht="12" customHeight="1" x14ac:dyDescent="0.25">
      <c r="A222" s="13"/>
      <c r="B222" s="13"/>
      <c r="C222" s="15"/>
      <c r="D222" s="15"/>
      <c r="E222" s="15"/>
      <c r="F222" s="15"/>
      <c r="G222" s="15"/>
      <c r="H222" s="15"/>
      <c r="I222" s="696"/>
      <c r="J222" s="696"/>
      <c r="K222" s="696"/>
      <c r="L222" s="696"/>
      <c r="M222" s="696"/>
      <c r="N222" s="696"/>
      <c r="O222" s="696"/>
      <c r="P222" s="231"/>
      <c r="Q222" s="15"/>
      <c r="R222" s="15"/>
      <c r="S222" s="15"/>
      <c r="T222" s="15"/>
      <c r="U222" s="15"/>
      <c r="V222" s="15"/>
      <c r="W222" s="15"/>
      <c r="X222" s="15"/>
      <c r="Y222" s="15"/>
      <c r="Z222" s="13"/>
      <c r="AA222" s="15"/>
      <c r="AB222" s="13"/>
      <c r="AC222" s="13"/>
      <c r="AD222" s="39"/>
      <c r="AE222" s="190"/>
      <c r="AF222" s="13"/>
      <c r="AG222" s="13"/>
      <c r="AH222" s="13"/>
      <c r="AI222" s="13"/>
      <c r="AJ222" s="13"/>
    </row>
    <row r="223" spans="1:36" ht="12" customHeight="1" x14ac:dyDescent="0.25">
      <c r="A223" s="13"/>
      <c r="B223" s="13"/>
      <c r="C223" s="15"/>
      <c r="D223" s="15"/>
      <c r="E223" s="15"/>
      <c r="F223" s="15"/>
      <c r="G223" s="15"/>
      <c r="H223" s="15"/>
      <c r="I223" s="696"/>
      <c r="J223" s="696"/>
      <c r="K223" s="696"/>
      <c r="L223" s="696"/>
      <c r="M223" s="696"/>
      <c r="N223" s="696"/>
      <c r="O223" s="696"/>
      <c r="P223" s="231"/>
      <c r="Q223" s="15"/>
      <c r="R223" s="15"/>
      <c r="S223" s="15"/>
      <c r="T223" s="15"/>
      <c r="U223" s="15"/>
      <c r="V223" s="15"/>
      <c r="W223" s="15"/>
      <c r="X223" s="15"/>
      <c r="Y223" s="15"/>
      <c r="Z223" s="13"/>
      <c r="AA223" s="15"/>
      <c r="AB223" s="13"/>
      <c r="AC223" s="13"/>
      <c r="AD223" s="39"/>
      <c r="AE223" s="190"/>
      <c r="AF223" s="13"/>
      <c r="AG223" s="13"/>
      <c r="AH223" s="13"/>
      <c r="AI223" s="13"/>
      <c r="AJ223" s="13"/>
    </row>
    <row r="224" spans="1:36" ht="12" customHeight="1" x14ac:dyDescent="0.25">
      <c r="A224" s="13"/>
      <c r="B224" s="13"/>
      <c r="C224" s="15"/>
      <c r="D224" s="15"/>
      <c r="E224" s="15"/>
      <c r="F224" s="15"/>
      <c r="G224" s="15"/>
      <c r="H224" s="15"/>
      <c r="I224" s="696"/>
      <c r="J224" s="696"/>
      <c r="K224" s="696"/>
      <c r="L224" s="696"/>
      <c r="M224" s="696"/>
      <c r="N224" s="696"/>
      <c r="O224" s="696"/>
      <c r="P224" s="231"/>
      <c r="Q224" s="15"/>
      <c r="R224" s="15"/>
      <c r="S224" s="15"/>
      <c r="T224" s="15"/>
      <c r="U224" s="15"/>
      <c r="V224" s="15"/>
      <c r="W224" s="15"/>
      <c r="X224" s="15"/>
      <c r="Y224" s="15"/>
      <c r="Z224" s="13"/>
      <c r="AA224" s="15"/>
      <c r="AB224" s="13"/>
      <c r="AC224" s="13"/>
      <c r="AD224" s="39"/>
      <c r="AE224" s="190"/>
      <c r="AF224" s="13"/>
      <c r="AG224" s="13"/>
      <c r="AH224" s="13"/>
      <c r="AI224" s="13"/>
      <c r="AJ224" s="13"/>
    </row>
    <row r="225" spans="1:36" ht="12" customHeight="1" x14ac:dyDescent="0.25">
      <c r="A225" s="13"/>
      <c r="B225" s="13"/>
      <c r="C225" s="15"/>
      <c r="D225" s="15"/>
      <c r="E225" s="15"/>
      <c r="F225" s="15"/>
      <c r="G225" s="15"/>
      <c r="H225" s="15"/>
      <c r="I225" s="696"/>
      <c r="J225" s="696"/>
      <c r="K225" s="696"/>
      <c r="L225" s="696"/>
      <c r="M225" s="696"/>
      <c r="N225" s="696"/>
      <c r="O225" s="696"/>
      <c r="P225" s="231"/>
      <c r="Q225" s="15"/>
      <c r="R225" s="15"/>
      <c r="S225" s="15"/>
      <c r="T225" s="15"/>
      <c r="U225" s="15"/>
      <c r="V225" s="15"/>
      <c r="W225" s="15"/>
      <c r="X225" s="15"/>
      <c r="Y225" s="15"/>
      <c r="Z225" s="13"/>
      <c r="AA225" s="15"/>
      <c r="AB225" s="13"/>
      <c r="AC225" s="13"/>
      <c r="AD225" s="39"/>
      <c r="AE225" s="190"/>
      <c r="AF225" s="13"/>
      <c r="AG225" s="13"/>
      <c r="AH225" s="13"/>
      <c r="AI225" s="13"/>
      <c r="AJ225" s="13"/>
    </row>
    <row r="226" spans="1:36" ht="12" customHeight="1" x14ac:dyDescent="0.25">
      <c r="A226" s="13"/>
      <c r="B226" s="13"/>
      <c r="C226" s="15"/>
      <c r="D226" s="15"/>
      <c r="E226" s="15"/>
      <c r="F226" s="15"/>
      <c r="G226" s="15"/>
      <c r="H226" s="15"/>
      <c r="I226" s="696"/>
      <c r="J226" s="696"/>
      <c r="K226" s="696"/>
      <c r="L226" s="696"/>
      <c r="M226" s="696"/>
      <c r="N226" s="696"/>
      <c r="O226" s="696"/>
      <c r="P226" s="231"/>
      <c r="Q226" s="15"/>
      <c r="R226" s="15"/>
      <c r="S226" s="15"/>
      <c r="T226" s="15"/>
      <c r="U226" s="15"/>
      <c r="V226" s="15"/>
      <c r="W226" s="15"/>
      <c r="X226" s="15"/>
      <c r="Y226" s="15"/>
      <c r="Z226" s="13"/>
      <c r="AA226" s="15"/>
      <c r="AB226" s="13"/>
      <c r="AC226" s="13"/>
      <c r="AD226" s="39"/>
      <c r="AE226" s="190"/>
      <c r="AF226" s="13"/>
      <c r="AG226" s="13"/>
      <c r="AH226" s="13"/>
      <c r="AI226" s="13"/>
      <c r="AJ226" s="13"/>
    </row>
    <row r="227" spans="1:36" ht="12" customHeight="1" x14ac:dyDescent="0.25">
      <c r="A227" s="13"/>
      <c r="B227" s="13"/>
      <c r="C227" s="15"/>
      <c r="D227" s="15"/>
      <c r="E227" s="15"/>
      <c r="F227" s="15"/>
      <c r="G227" s="15"/>
      <c r="H227" s="15"/>
      <c r="I227" s="696"/>
      <c r="J227" s="696"/>
      <c r="K227" s="696"/>
      <c r="L227" s="696"/>
      <c r="M227" s="696"/>
      <c r="N227" s="696"/>
      <c r="O227" s="696"/>
      <c r="P227" s="231"/>
      <c r="Q227" s="15"/>
      <c r="R227" s="15"/>
      <c r="S227" s="15"/>
      <c r="T227" s="15"/>
      <c r="U227" s="15"/>
      <c r="V227" s="15"/>
      <c r="W227" s="15"/>
      <c r="X227" s="15"/>
      <c r="Y227" s="15"/>
      <c r="Z227" s="13"/>
      <c r="AA227" s="15"/>
      <c r="AB227" s="13"/>
      <c r="AC227" s="13"/>
      <c r="AD227" s="39"/>
      <c r="AE227" s="190"/>
      <c r="AF227" s="13"/>
      <c r="AG227" s="13"/>
      <c r="AH227" s="13"/>
      <c r="AI227" s="13"/>
      <c r="AJ227" s="13"/>
    </row>
    <row r="228" spans="1:36" ht="12" customHeight="1" x14ac:dyDescent="0.25">
      <c r="A228" s="13"/>
      <c r="B228" s="13"/>
      <c r="C228" s="15"/>
      <c r="D228" s="15"/>
      <c r="E228" s="15"/>
      <c r="F228" s="15"/>
      <c r="G228" s="15"/>
      <c r="H228" s="15"/>
      <c r="I228" s="696"/>
      <c r="J228" s="696"/>
      <c r="K228" s="696"/>
      <c r="L228" s="696"/>
      <c r="M228" s="696"/>
      <c r="N228" s="696"/>
      <c r="O228" s="696"/>
      <c r="P228" s="231"/>
      <c r="Q228" s="15"/>
      <c r="R228" s="15"/>
      <c r="S228" s="15"/>
      <c r="T228" s="15"/>
      <c r="U228" s="15"/>
      <c r="V228" s="15"/>
      <c r="W228" s="15"/>
      <c r="X228" s="15"/>
      <c r="Y228" s="15"/>
      <c r="Z228" s="13"/>
      <c r="AA228" s="15"/>
      <c r="AB228" s="13"/>
      <c r="AC228" s="13"/>
      <c r="AD228" s="39"/>
      <c r="AE228" s="190"/>
      <c r="AF228" s="13"/>
      <c r="AG228" s="13"/>
      <c r="AH228" s="13"/>
      <c r="AI228" s="13"/>
      <c r="AJ228" s="13"/>
    </row>
    <row r="229" spans="1:36" ht="12" customHeight="1" x14ac:dyDescent="0.25">
      <c r="A229" s="13"/>
      <c r="B229" s="13"/>
      <c r="C229" s="15"/>
      <c r="D229" s="15"/>
      <c r="E229" s="15"/>
      <c r="F229" s="15"/>
      <c r="G229" s="15"/>
      <c r="H229" s="15"/>
      <c r="I229" s="696"/>
      <c r="J229" s="696"/>
      <c r="K229" s="696"/>
      <c r="L229" s="696"/>
      <c r="M229" s="696"/>
      <c r="N229" s="696"/>
      <c r="O229" s="696"/>
      <c r="P229" s="231"/>
      <c r="Q229" s="15"/>
      <c r="R229" s="15"/>
      <c r="S229" s="15"/>
      <c r="T229" s="15"/>
      <c r="U229" s="15"/>
      <c r="V229" s="15"/>
      <c r="W229" s="15"/>
      <c r="X229" s="15"/>
      <c r="Y229" s="15"/>
      <c r="Z229" s="13"/>
      <c r="AA229" s="15"/>
      <c r="AB229" s="13"/>
      <c r="AC229" s="13"/>
      <c r="AD229" s="39"/>
      <c r="AE229" s="190"/>
      <c r="AF229" s="13"/>
      <c r="AG229" s="13"/>
      <c r="AH229" s="13"/>
      <c r="AI229" s="13"/>
      <c r="AJ229" s="13"/>
    </row>
    <row r="230" spans="1:36" ht="12" customHeight="1" x14ac:dyDescent="0.25">
      <c r="A230" s="13"/>
      <c r="B230" s="13"/>
      <c r="C230" s="15"/>
      <c r="D230" s="15"/>
      <c r="E230" s="15"/>
      <c r="F230" s="15"/>
      <c r="G230" s="15"/>
      <c r="H230" s="15"/>
      <c r="I230" s="696"/>
      <c r="J230" s="696"/>
      <c r="K230" s="696"/>
      <c r="L230" s="696"/>
      <c r="M230" s="696"/>
      <c r="N230" s="696"/>
      <c r="O230" s="696"/>
      <c r="P230" s="231"/>
      <c r="Q230" s="15"/>
      <c r="R230" s="15"/>
      <c r="S230" s="15"/>
      <c r="T230" s="15"/>
      <c r="U230" s="15"/>
      <c r="V230" s="15"/>
      <c r="W230" s="15"/>
      <c r="X230" s="15"/>
      <c r="Y230" s="15"/>
      <c r="Z230" s="13"/>
      <c r="AA230" s="15"/>
      <c r="AB230" s="13"/>
      <c r="AC230" s="13"/>
      <c r="AD230" s="39"/>
      <c r="AE230" s="190"/>
      <c r="AF230" s="13"/>
      <c r="AG230" s="13"/>
      <c r="AH230" s="13"/>
      <c r="AI230" s="13"/>
      <c r="AJ230" s="13"/>
    </row>
    <row r="231" spans="1:36" ht="12" customHeight="1" x14ac:dyDescent="0.25">
      <c r="A231" s="13"/>
      <c r="B231" s="13"/>
      <c r="C231" s="15"/>
      <c r="D231" s="15"/>
      <c r="E231" s="15"/>
      <c r="F231" s="15"/>
      <c r="G231" s="15"/>
      <c r="H231" s="15"/>
      <c r="I231" s="696"/>
      <c r="J231" s="696"/>
      <c r="K231" s="696"/>
      <c r="L231" s="696"/>
      <c r="M231" s="696"/>
      <c r="N231" s="696"/>
      <c r="O231" s="696"/>
      <c r="P231" s="231"/>
      <c r="Q231" s="15"/>
      <c r="R231" s="15"/>
      <c r="S231" s="15"/>
      <c r="T231" s="15"/>
      <c r="U231" s="15"/>
      <c r="V231" s="15"/>
      <c r="W231" s="15"/>
      <c r="X231" s="15"/>
      <c r="Y231" s="15"/>
      <c r="Z231" s="13"/>
      <c r="AA231" s="15"/>
      <c r="AB231" s="13"/>
      <c r="AC231" s="13"/>
      <c r="AD231" s="39"/>
      <c r="AE231" s="190"/>
      <c r="AF231" s="13"/>
      <c r="AG231" s="13"/>
      <c r="AH231" s="13"/>
      <c r="AI231" s="13"/>
      <c r="AJ231" s="13"/>
    </row>
    <row r="232" spans="1:36" ht="12" customHeight="1" x14ac:dyDescent="0.25">
      <c r="A232" s="13"/>
      <c r="B232" s="13"/>
      <c r="C232" s="13"/>
      <c r="D232" s="13"/>
      <c r="E232" s="13"/>
      <c r="F232" s="13"/>
      <c r="G232" s="13"/>
      <c r="H232" s="15"/>
      <c r="I232" s="666"/>
      <c r="J232" s="666"/>
      <c r="K232" s="666"/>
      <c r="L232" s="666"/>
      <c r="M232" s="666"/>
      <c r="N232" s="666"/>
      <c r="O232" s="666"/>
      <c r="P232" s="30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39"/>
      <c r="AE232" s="190"/>
      <c r="AF232" s="13"/>
      <c r="AG232" s="13"/>
      <c r="AH232" s="13"/>
      <c r="AI232" s="13"/>
      <c r="AJ232" s="13"/>
    </row>
    <row r="233" spans="1:36" ht="12" customHeight="1" x14ac:dyDescent="0.25">
      <c r="A233" s="13"/>
      <c r="B233" s="13"/>
      <c r="C233" s="13"/>
      <c r="D233" s="13"/>
      <c r="E233" s="13"/>
      <c r="F233" s="13"/>
      <c r="G233" s="13"/>
      <c r="H233" s="15"/>
      <c r="I233" s="666"/>
      <c r="J233" s="666"/>
      <c r="K233" s="666"/>
      <c r="L233" s="666"/>
      <c r="M233" s="666"/>
      <c r="N233" s="666"/>
      <c r="O233" s="666"/>
      <c r="P233" s="30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39"/>
      <c r="AE233" s="190"/>
      <c r="AF233" s="13"/>
      <c r="AG233" s="13"/>
      <c r="AH233" s="13"/>
      <c r="AI233" s="13"/>
      <c r="AJ233" s="13"/>
    </row>
    <row r="234" spans="1:36" ht="12" customHeight="1" x14ac:dyDescent="0.25">
      <c r="A234" s="13"/>
      <c r="B234" s="13"/>
      <c r="C234" s="13"/>
      <c r="D234" s="13"/>
      <c r="E234" s="13"/>
      <c r="F234" s="13"/>
      <c r="G234" s="13"/>
      <c r="H234" s="15"/>
      <c r="I234" s="666"/>
      <c r="J234" s="666"/>
      <c r="K234" s="666"/>
      <c r="L234" s="666"/>
      <c r="M234" s="666"/>
      <c r="N234" s="666"/>
      <c r="O234" s="666"/>
      <c r="P234" s="30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39"/>
      <c r="AE234" s="190"/>
      <c r="AF234" s="13"/>
      <c r="AG234" s="13"/>
      <c r="AH234" s="13"/>
      <c r="AI234" s="13"/>
      <c r="AJ234" s="13"/>
    </row>
    <row r="235" spans="1:36" ht="12" customHeight="1" x14ac:dyDescent="0.25">
      <c r="A235" s="13"/>
      <c r="B235" s="13"/>
      <c r="C235" s="13"/>
      <c r="D235" s="13"/>
      <c r="E235" s="13"/>
      <c r="F235" s="13"/>
      <c r="G235" s="13"/>
      <c r="H235" s="15"/>
      <c r="I235" s="666"/>
      <c r="J235" s="666"/>
      <c r="K235" s="666"/>
      <c r="L235" s="666"/>
      <c r="M235" s="666"/>
      <c r="N235" s="666"/>
      <c r="O235" s="666"/>
      <c r="P235" s="30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39"/>
      <c r="AE235" s="190"/>
      <c r="AF235" s="13"/>
      <c r="AG235" s="13"/>
      <c r="AH235" s="13"/>
      <c r="AI235" s="13"/>
      <c r="AJ235" s="13"/>
    </row>
    <row r="236" spans="1:36" ht="12" customHeight="1" x14ac:dyDescent="0.25">
      <c r="A236" s="13"/>
      <c r="B236" s="13"/>
      <c r="C236" s="13"/>
      <c r="D236" s="13"/>
      <c r="E236" s="13"/>
      <c r="F236" s="13"/>
      <c r="G236" s="13"/>
      <c r="H236" s="15"/>
      <c r="I236" s="666"/>
      <c r="J236" s="666"/>
      <c r="K236" s="666"/>
      <c r="L236" s="666"/>
      <c r="M236" s="666"/>
      <c r="N236" s="666"/>
      <c r="O236" s="666"/>
      <c r="P236" s="30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39"/>
      <c r="AE236" s="190"/>
      <c r="AF236" s="13"/>
      <c r="AG236" s="13"/>
      <c r="AH236" s="13"/>
      <c r="AI236" s="13"/>
      <c r="AJ236" s="13"/>
    </row>
    <row r="237" spans="1:36" ht="12" customHeight="1" x14ac:dyDescent="0.25">
      <c r="A237" s="13"/>
      <c r="B237" s="13"/>
      <c r="C237" s="13"/>
      <c r="D237" s="13"/>
      <c r="E237" s="13"/>
      <c r="F237" s="13"/>
      <c r="G237" s="13"/>
      <c r="H237" s="15"/>
      <c r="I237" s="666"/>
      <c r="J237" s="666"/>
      <c r="K237" s="666"/>
      <c r="L237" s="666"/>
      <c r="M237" s="666"/>
      <c r="N237" s="666"/>
      <c r="O237" s="666"/>
      <c r="P237" s="30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39"/>
      <c r="AE237" s="190"/>
      <c r="AF237" s="13"/>
      <c r="AG237" s="13"/>
      <c r="AH237" s="13"/>
      <c r="AI237" s="13"/>
      <c r="AJ237" s="13"/>
    </row>
    <row r="238" spans="1:36" ht="12" customHeight="1" x14ac:dyDescent="0.25">
      <c r="A238" s="13"/>
      <c r="B238" s="13"/>
      <c r="C238" s="13"/>
      <c r="D238" s="13"/>
      <c r="E238" s="13"/>
      <c r="F238" s="13"/>
      <c r="G238" s="13"/>
      <c r="H238" s="15"/>
      <c r="I238" s="666"/>
      <c r="J238" s="666"/>
      <c r="K238" s="666"/>
      <c r="L238" s="666"/>
      <c r="M238" s="666"/>
      <c r="N238" s="666"/>
      <c r="O238" s="666"/>
      <c r="P238" s="30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39"/>
      <c r="AE238" s="190"/>
      <c r="AF238" s="13"/>
      <c r="AG238" s="13"/>
      <c r="AH238" s="13"/>
      <c r="AI238" s="13"/>
      <c r="AJ238" s="13"/>
    </row>
    <row r="239" spans="1:36" ht="12" customHeight="1" x14ac:dyDescent="0.25">
      <c r="A239" s="13"/>
      <c r="B239" s="13"/>
      <c r="C239" s="13"/>
      <c r="D239" s="13"/>
      <c r="E239" s="13"/>
      <c r="F239" s="13"/>
      <c r="G239" s="13"/>
      <c r="H239" s="15"/>
      <c r="I239" s="666"/>
      <c r="J239" s="666"/>
      <c r="K239" s="666"/>
      <c r="L239" s="666"/>
      <c r="M239" s="666"/>
      <c r="N239" s="666"/>
      <c r="O239" s="666"/>
      <c r="P239" s="30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39"/>
      <c r="AE239" s="190"/>
      <c r="AF239" s="13"/>
      <c r="AG239" s="13"/>
      <c r="AH239" s="13"/>
      <c r="AI239" s="13"/>
      <c r="AJ239" s="13"/>
    </row>
    <row r="240" spans="1:36" ht="12" customHeight="1" x14ac:dyDescent="0.25">
      <c r="A240" s="13"/>
      <c r="B240" s="13"/>
      <c r="C240" s="13"/>
      <c r="D240" s="13"/>
      <c r="E240" s="13"/>
      <c r="F240" s="13"/>
      <c r="G240" s="13"/>
      <c r="H240" s="15"/>
      <c r="I240" s="666"/>
      <c r="J240" s="666"/>
      <c r="K240" s="666"/>
      <c r="L240" s="666"/>
      <c r="M240" s="666"/>
      <c r="N240" s="666"/>
      <c r="O240" s="666"/>
      <c r="P240" s="30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39"/>
      <c r="AE240" s="190"/>
      <c r="AF240" s="13"/>
      <c r="AG240" s="13"/>
      <c r="AH240" s="13"/>
      <c r="AI240" s="13"/>
      <c r="AJ240" s="13"/>
    </row>
    <row r="241" spans="1:36" ht="12" customHeight="1" x14ac:dyDescent="0.25">
      <c r="A241" s="13"/>
      <c r="B241" s="13"/>
      <c r="C241" s="13"/>
      <c r="D241" s="13"/>
      <c r="E241" s="13"/>
      <c r="F241" s="13"/>
      <c r="G241" s="13"/>
      <c r="H241" s="15"/>
      <c r="I241" s="666"/>
      <c r="J241" s="666"/>
      <c r="K241" s="666"/>
      <c r="L241" s="666"/>
      <c r="M241" s="666"/>
      <c r="N241" s="666"/>
      <c r="O241" s="666"/>
      <c r="P241" s="30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39"/>
      <c r="AE241" s="190"/>
      <c r="AF241" s="13"/>
      <c r="AG241" s="13"/>
      <c r="AH241" s="13"/>
      <c r="AI241" s="13"/>
      <c r="AJ241" s="13"/>
    </row>
    <row r="242" spans="1:36" ht="12" customHeight="1" x14ac:dyDescent="0.25">
      <c r="A242" s="13"/>
      <c r="B242" s="13"/>
      <c r="C242" s="13"/>
      <c r="D242" s="13"/>
      <c r="E242" s="13"/>
      <c r="F242" s="13"/>
      <c r="G242" s="13"/>
      <c r="H242" s="15"/>
      <c r="I242" s="666"/>
      <c r="J242" s="666"/>
      <c r="K242" s="666"/>
      <c r="L242" s="666"/>
      <c r="M242" s="666"/>
      <c r="N242" s="666"/>
      <c r="O242" s="666"/>
      <c r="P242" s="30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39"/>
      <c r="AE242" s="190"/>
      <c r="AF242" s="13"/>
      <c r="AG242" s="13"/>
      <c r="AH242" s="13"/>
      <c r="AI242" s="13"/>
      <c r="AJ242" s="13"/>
    </row>
    <row r="243" spans="1:36" ht="12" customHeight="1" x14ac:dyDescent="0.25">
      <c r="A243" s="13"/>
      <c r="B243" s="13"/>
      <c r="C243" s="13"/>
      <c r="D243" s="13"/>
      <c r="E243" s="13"/>
      <c r="F243" s="13"/>
      <c r="G243" s="13"/>
      <c r="H243" s="15"/>
      <c r="I243" s="666"/>
      <c r="J243" s="666"/>
      <c r="K243" s="666"/>
      <c r="L243" s="666"/>
      <c r="M243" s="666"/>
      <c r="N243" s="666"/>
      <c r="O243" s="666"/>
      <c r="P243" s="30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39"/>
      <c r="AE243" s="190"/>
      <c r="AF243" s="13"/>
      <c r="AG243" s="13"/>
      <c r="AH243" s="13"/>
      <c r="AI243" s="13"/>
      <c r="AJ243" s="13"/>
    </row>
    <row r="244" spans="1:36" ht="12" customHeight="1" x14ac:dyDescent="0.25">
      <c r="A244" s="13"/>
      <c r="B244" s="13"/>
      <c r="C244" s="13"/>
      <c r="D244" s="13"/>
      <c r="E244" s="13"/>
      <c r="F244" s="13"/>
      <c r="G244" s="13"/>
      <c r="H244" s="15"/>
      <c r="I244" s="666"/>
      <c r="J244" s="666"/>
      <c r="K244" s="666"/>
      <c r="L244" s="666"/>
      <c r="M244" s="666"/>
      <c r="N244" s="666"/>
      <c r="O244" s="666"/>
      <c r="P244" s="30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39"/>
      <c r="AE244" s="190"/>
      <c r="AF244" s="13"/>
      <c r="AG244" s="13"/>
      <c r="AH244" s="13"/>
      <c r="AI244" s="13"/>
      <c r="AJ244" s="13"/>
    </row>
    <row r="245" spans="1:36" ht="12" customHeight="1" x14ac:dyDescent="0.25">
      <c r="A245" s="13"/>
      <c r="B245" s="13"/>
      <c r="C245" s="13"/>
      <c r="D245" s="13"/>
      <c r="E245" s="13"/>
      <c r="F245" s="13"/>
      <c r="G245" s="13"/>
      <c r="H245" s="15"/>
      <c r="I245" s="666"/>
      <c r="J245" s="666"/>
      <c r="K245" s="666"/>
      <c r="L245" s="666"/>
      <c r="M245" s="666"/>
      <c r="N245" s="666"/>
      <c r="O245" s="666"/>
      <c r="P245" s="30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39"/>
      <c r="AE245" s="190"/>
      <c r="AF245" s="13"/>
      <c r="AG245" s="13"/>
      <c r="AH245" s="13"/>
      <c r="AI245" s="13"/>
      <c r="AJ245" s="13"/>
    </row>
    <row r="246" spans="1:36" ht="12" customHeight="1" x14ac:dyDescent="0.25">
      <c r="A246" s="13"/>
      <c r="B246" s="13"/>
      <c r="C246" s="13"/>
      <c r="D246" s="13"/>
      <c r="E246" s="13"/>
      <c r="F246" s="13"/>
      <c r="G246" s="13"/>
      <c r="H246" s="15"/>
      <c r="I246" s="666"/>
      <c r="J246" s="666"/>
      <c r="K246" s="666"/>
      <c r="L246" s="666"/>
      <c r="M246" s="666"/>
      <c r="N246" s="666"/>
      <c r="O246" s="666"/>
      <c r="P246" s="30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39"/>
      <c r="AE246" s="190"/>
      <c r="AF246" s="13"/>
      <c r="AG246" s="13"/>
      <c r="AH246" s="13"/>
      <c r="AI246" s="13"/>
      <c r="AJ246" s="13"/>
    </row>
    <row r="247" spans="1:36" ht="12" customHeight="1" x14ac:dyDescent="0.25">
      <c r="A247" s="13"/>
      <c r="B247" s="13"/>
      <c r="C247" s="13"/>
      <c r="D247" s="13"/>
      <c r="E247" s="13"/>
      <c r="F247" s="13"/>
      <c r="G247" s="13"/>
      <c r="H247" s="15"/>
      <c r="I247" s="666"/>
      <c r="J247" s="666"/>
      <c r="K247" s="666"/>
      <c r="L247" s="666"/>
      <c r="M247" s="666"/>
      <c r="N247" s="666"/>
      <c r="O247" s="666"/>
      <c r="P247" s="30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39"/>
      <c r="AE247" s="190"/>
      <c r="AF247" s="13"/>
      <c r="AG247" s="13"/>
      <c r="AH247" s="13"/>
      <c r="AI247" s="13"/>
      <c r="AJ247" s="13"/>
    </row>
    <row r="248" spans="1:36" ht="12" customHeight="1" x14ac:dyDescent="0.25">
      <c r="A248" s="13"/>
      <c r="B248" s="13"/>
      <c r="C248" s="13"/>
      <c r="D248" s="13"/>
      <c r="E248" s="13"/>
      <c r="F248" s="13"/>
      <c r="G248" s="13"/>
      <c r="H248" s="15"/>
      <c r="I248" s="666"/>
      <c r="J248" s="666"/>
      <c r="K248" s="666"/>
      <c r="L248" s="666"/>
      <c r="M248" s="666"/>
      <c r="N248" s="666"/>
      <c r="O248" s="666"/>
      <c r="P248" s="30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39"/>
      <c r="AE248" s="190"/>
      <c r="AF248" s="13"/>
      <c r="AG248" s="13"/>
      <c r="AH248" s="13"/>
      <c r="AI248" s="13"/>
      <c r="AJ248" s="13"/>
    </row>
    <row r="249" spans="1:36" ht="12" customHeight="1" x14ac:dyDescent="0.25">
      <c r="A249" s="13"/>
      <c r="B249" s="13"/>
      <c r="C249" s="13"/>
      <c r="D249" s="13"/>
      <c r="E249" s="13"/>
      <c r="F249" s="13"/>
      <c r="G249" s="13"/>
      <c r="H249" s="15"/>
      <c r="I249" s="666"/>
      <c r="J249" s="666"/>
      <c r="K249" s="666"/>
      <c r="L249" s="666"/>
      <c r="M249" s="666"/>
      <c r="N249" s="666"/>
      <c r="O249" s="666"/>
      <c r="P249" s="30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39"/>
      <c r="AE249" s="190"/>
      <c r="AF249" s="13"/>
      <c r="AG249" s="13"/>
      <c r="AH249" s="13"/>
      <c r="AI249" s="13"/>
      <c r="AJ249" s="13"/>
    </row>
    <row r="250" spans="1:36" ht="12" customHeight="1" x14ac:dyDescent="0.25">
      <c r="A250" s="13"/>
      <c r="B250" s="13"/>
      <c r="C250" s="13"/>
      <c r="D250" s="13"/>
      <c r="E250" s="13"/>
      <c r="F250" s="13"/>
      <c r="G250" s="13"/>
      <c r="H250" s="15"/>
      <c r="I250" s="666"/>
      <c r="J250" s="666"/>
      <c r="K250" s="666"/>
      <c r="L250" s="666"/>
      <c r="M250" s="666"/>
      <c r="N250" s="666"/>
      <c r="O250" s="666"/>
      <c r="P250" s="30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39"/>
      <c r="AE250" s="190"/>
      <c r="AF250" s="13"/>
      <c r="AG250" s="13"/>
      <c r="AH250" s="13"/>
      <c r="AI250" s="13"/>
      <c r="AJ250" s="13"/>
    </row>
    <row r="251" spans="1:36" ht="12" customHeight="1" x14ac:dyDescent="0.25">
      <c r="A251" s="13"/>
      <c r="B251" s="13"/>
      <c r="C251" s="13"/>
      <c r="D251" s="13"/>
      <c r="E251" s="13"/>
      <c r="F251" s="13"/>
      <c r="G251" s="13"/>
      <c r="H251" s="15"/>
      <c r="I251" s="666"/>
      <c r="J251" s="666"/>
      <c r="K251" s="666"/>
      <c r="L251" s="666"/>
      <c r="M251" s="666"/>
      <c r="N251" s="666"/>
      <c r="O251" s="666"/>
      <c r="P251" s="30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39"/>
      <c r="AE251" s="190"/>
      <c r="AF251" s="13"/>
      <c r="AG251" s="13"/>
      <c r="AH251" s="13"/>
      <c r="AI251" s="13"/>
      <c r="AJ251" s="13"/>
    </row>
    <row r="252" spans="1:36" ht="12" customHeight="1" x14ac:dyDescent="0.25">
      <c r="A252" s="13"/>
      <c r="B252" s="13"/>
      <c r="C252" s="13"/>
      <c r="D252" s="13"/>
      <c r="E252" s="13"/>
      <c r="F252" s="13"/>
      <c r="G252" s="13"/>
      <c r="H252" s="15"/>
      <c r="I252" s="666"/>
      <c r="J252" s="666"/>
      <c r="K252" s="666"/>
      <c r="L252" s="666"/>
      <c r="M252" s="666"/>
      <c r="N252" s="666"/>
      <c r="O252" s="666"/>
      <c r="P252" s="30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39"/>
      <c r="AE252" s="190"/>
      <c r="AF252" s="13"/>
      <c r="AG252" s="13"/>
      <c r="AH252" s="13"/>
      <c r="AI252" s="13"/>
      <c r="AJ252" s="13"/>
    </row>
    <row r="253" spans="1:36" ht="12" customHeight="1" x14ac:dyDescent="0.25">
      <c r="A253" s="13"/>
      <c r="B253" s="13"/>
      <c r="C253" s="13"/>
      <c r="D253" s="13"/>
      <c r="E253" s="13"/>
      <c r="F253" s="13"/>
      <c r="G253" s="13"/>
      <c r="H253" s="15"/>
      <c r="I253" s="666"/>
      <c r="J253" s="666"/>
      <c r="K253" s="666"/>
      <c r="L253" s="666"/>
      <c r="M253" s="666"/>
      <c r="N253" s="666"/>
      <c r="O253" s="666"/>
      <c r="P253" s="30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39"/>
      <c r="AE253" s="190"/>
      <c r="AF253" s="13"/>
      <c r="AG253" s="13"/>
      <c r="AH253" s="13"/>
      <c r="AI253" s="13"/>
      <c r="AJ253" s="13"/>
    </row>
    <row r="254" spans="1:36" ht="12" customHeight="1" x14ac:dyDescent="0.25">
      <c r="A254" s="13"/>
      <c r="B254" s="13"/>
      <c r="C254" s="13"/>
      <c r="D254" s="13"/>
      <c r="E254" s="13"/>
      <c r="F254" s="13"/>
      <c r="G254" s="13"/>
      <c r="H254" s="15"/>
      <c r="I254" s="666"/>
      <c r="J254" s="666"/>
      <c r="K254" s="666"/>
      <c r="L254" s="666"/>
      <c r="M254" s="666"/>
      <c r="N254" s="666"/>
      <c r="O254" s="666"/>
      <c r="P254" s="30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39"/>
      <c r="AE254" s="190"/>
      <c r="AF254" s="13"/>
      <c r="AG254" s="13"/>
      <c r="AH254" s="13"/>
      <c r="AI254" s="13"/>
      <c r="AJ254" s="13"/>
    </row>
    <row r="255" spans="1:36" ht="12" customHeight="1" x14ac:dyDescent="0.25">
      <c r="A255" s="13"/>
      <c r="B255" s="13"/>
      <c r="C255" s="13"/>
      <c r="D255" s="13"/>
      <c r="E255" s="13"/>
      <c r="F255" s="13"/>
      <c r="G255" s="13"/>
      <c r="H255" s="15"/>
      <c r="I255" s="666"/>
      <c r="J255" s="666"/>
      <c r="K255" s="666"/>
      <c r="L255" s="666"/>
      <c r="M255" s="666"/>
      <c r="N255" s="666"/>
      <c r="O255" s="666"/>
      <c r="P255" s="30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39"/>
      <c r="AE255" s="190"/>
      <c r="AF255" s="13"/>
      <c r="AG255" s="13"/>
      <c r="AH255" s="13"/>
      <c r="AI255" s="13"/>
      <c r="AJ255" s="13"/>
    </row>
    <row r="256" spans="1:36" ht="12" customHeight="1" x14ac:dyDescent="0.25">
      <c r="A256" s="13"/>
      <c r="B256" s="13"/>
      <c r="C256" s="13"/>
      <c r="D256" s="13"/>
      <c r="E256" s="13"/>
      <c r="F256" s="13"/>
      <c r="G256" s="13"/>
      <c r="H256" s="15"/>
      <c r="I256" s="666"/>
      <c r="J256" s="666"/>
      <c r="K256" s="666"/>
      <c r="L256" s="666"/>
      <c r="M256" s="666"/>
      <c r="N256" s="666"/>
      <c r="O256" s="666"/>
      <c r="P256" s="30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39"/>
      <c r="AE256" s="190"/>
      <c r="AF256" s="13"/>
      <c r="AG256" s="13"/>
      <c r="AH256" s="13"/>
      <c r="AI256" s="13"/>
      <c r="AJ256" s="13"/>
    </row>
    <row r="257" spans="1:36" ht="12" customHeight="1" x14ac:dyDescent="0.25">
      <c r="A257" s="13"/>
      <c r="B257" s="13"/>
      <c r="C257" s="13"/>
      <c r="D257" s="13"/>
      <c r="E257" s="13"/>
      <c r="F257" s="13"/>
      <c r="G257" s="13"/>
      <c r="H257" s="15"/>
      <c r="I257" s="666"/>
      <c r="J257" s="666"/>
      <c r="K257" s="666"/>
      <c r="L257" s="666"/>
      <c r="M257" s="666"/>
      <c r="N257" s="666"/>
      <c r="O257" s="666"/>
      <c r="P257" s="30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39"/>
      <c r="AE257" s="190"/>
      <c r="AF257" s="13"/>
      <c r="AG257" s="13"/>
      <c r="AH257" s="13"/>
      <c r="AI257" s="13"/>
      <c r="AJ257" s="13"/>
    </row>
    <row r="258" spans="1:36" ht="12" customHeight="1" x14ac:dyDescent="0.25">
      <c r="A258" s="13"/>
      <c r="B258" s="13"/>
      <c r="C258" s="13"/>
      <c r="D258" s="13"/>
      <c r="E258" s="13"/>
      <c r="F258" s="13"/>
      <c r="G258" s="13"/>
      <c r="H258" s="15"/>
      <c r="I258" s="666"/>
      <c r="J258" s="666"/>
      <c r="K258" s="666"/>
      <c r="L258" s="666"/>
      <c r="M258" s="666"/>
      <c r="N258" s="666"/>
      <c r="O258" s="666"/>
      <c r="P258" s="30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39"/>
      <c r="AE258" s="190"/>
      <c r="AF258" s="13"/>
      <c r="AG258" s="13"/>
      <c r="AH258" s="13"/>
      <c r="AI258" s="13"/>
      <c r="AJ258" s="13"/>
    </row>
    <row r="259" spans="1:36" ht="12" customHeight="1" x14ac:dyDescent="0.25">
      <c r="A259" s="13"/>
      <c r="B259" s="13"/>
      <c r="C259" s="13"/>
      <c r="D259" s="13"/>
      <c r="E259" s="13"/>
      <c r="F259" s="13"/>
      <c r="G259" s="13"/>
      <c r="H259" s="15"/>
      <c r="I259" s="666"/>
      <c r="J259" s="666"/>
      <c r="K259" s="666"/>
      <c r="L259" s="666"/>
      <c r="M259" s="666"/>
      <c r="N259" s="666"/>
      <c r="O259" s="666"/>
      <c r="P259" s="30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39"/>
      <c r="AE259" s="190"/>
      <c r="AF259" s="13"/>
      <c r="AG259" s="13"/>
      <c r="AH259" s="13"/>
      <c r="AI259" s="13"/>
      <c r="AJ259" s="13"/>
    </row>
    <row r="260" spans="1:36" ht="12" customHeight="1" x14ac:dyDescent="0.25">
      <c r="A260" s="13"/>
      <c r="B260" s="13"/>
      <c r="C260" s="13"/>
      <c r="D260" s="13"/>
      <c r="E260" s="13"/>
      <c r="F260" s="13"/>
      <c r="G260" s="13"/>
      <c r="H260" s="15"/>
      <c r="I260" s="666"/>
      <c r="J260" s="666"/>
      <c r="K260" s="666"/>
      <c r="L260" s="666"/>
      <c r="M260" s="666"/>
      <c r="N260" s="666"/>
      <c r="O260" s="666"/>
      <c r="P260" s="30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39"/>
      <c r="AE260" s="190"/>
      <c r="AF260" s="13"/>
      <c r="AG260" s="13"/>
      <c r="AH260" s="13"/>
      <c r="AI260" s="13"/>
      <c r="AJ260" s="13"/>
    </row>
    <row r="261" spans="1:36" ht="12" customHeight="1" x14ac:dyDescent="0.25">
      <c r="A261" s="13"/>
      <c r="B261" s="13"/>
      <c r="C261" s="13"/>
      <c r="D261" s="13"/>
      <c r="E261" s="13"/>
      <c r="F261" s="13"/>
      <c r="G261" s="13"/>
      <c r="H261" s="15"/>
      <c r="I261" s="666"/>
      <c r="J261" s="666"/>
      <c r="K261" s="666"/>
      <c r="L261" s="666"/>
      <c r="M261" s="666"/>
      <c r="N261" s="666"/>
      <c r="O261" s="666"/>
      <c r="P261" s="30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39"/>
      <c r="AE261" s="190"/>
      <c r="AF261" s="13"/>
      <c r="AG261" s="13"/>
      <c r="AH261" s="13"/>
      <c r="AI261" s="13"/>
      <c r="AJ261" s="13"/>
    </row>
    <row r="262" spans="1:36" ht="12" customHeight="1" x14ac:dyDescent="0.25">
      <c r="A262" s="13"/>
      <c r="B262" s="13"/>
      <c r="C262" s="13"/>
      <c r="D262" s="13"/>
      <c r="E262" s="13"/>
      <c r="F262" s="13"/>
      <c r="G262" s="13"/>
      <c r="H262" s="15"/>
      <c r="I262" s="666"/>
      <c r="J262" s="666"/>
      <c r="K262" s="666"/>
      <c r="L262" s="666"/>
      <c r="M262" s="666"/>
      <c r="N262" s="666"/>
      <c r="O262" s="666"/>
      <c r="P262" s="30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39"/>
      <c r="AE262" s="190"/>
      <c r="AF262" s="13"/>
      <c r="AG262" s="13"/>
      <c r="AH262" s="13"/>
      <c r="AI262" s="13"/>
      <c r="AJ262" s="13"/>
    </row>
    <row r="263" spans="1:36" ht="12" customHeight="1" x14ac:dyDescent="0.25">
      <c r="A263" s="13"/>
      <c r="B263" s="13"/>
      <c r="C263" s="13"/>
      <c r="D263" s="13"/>
      <c r="E263" s="13"/>
      <c r="F263" s="13"/>
      <c r="G263" s="13"/>
      <c r="H263" s="15"/>
      <c r="I263" s="666"/>
      <c r="J263" s="666"/>
      <c r="K263" s="666"/>
      <c r="L263" s="666"/>
      <c r="M263" s="666"/>
      <c r="N263" s="666"/>
      <c r="O263" s="666"/>
      <c r="P263" s="30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39"/>
      <c r="AE263" s="190"/>
      <c r="AF263" s="13"/>
      <c r="AG263" s="13"/>
      <c r="AH263" s="13"/>
      <c r="AI263" s="13"/>
      <c r="AJ263" s="13"/>
    </row>
    <row r="264" spans="1:36" ht="12" customHeight="1" x14ac:dyDescent="0.25">
      <c r="A264" s="13"/>
      <c r="B264" s="13"/>
      <c r="C264" s="13"/>
      <c r="D264" s="13"/>
      <c r="E264" s="13"/>
      <c r="F264" s="13"/>
      <c r="G264" s="13"/>
      <c r="H264" s="15"/>
      <c r="I264" s="666"/>
      <c r="J264" s="666"/>
      <c r="K264" s="666"/>
      <c r="L264" s="666"/>
      <c r="M264" s="666"/>
      <c r="N264" s="666"/>
      <c r="O264" s="666"/>
      <c r="P264" s="30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39"/>
      <c r="AE264" s="190"/>
      <c r="AF264" s="13"/>
      <c r="AG264" s="13"/>
      <c r="AH264" s="13"/>
      <c r="AI264" s="13"/>
      <c r="AJ264" s="13"/>
    </row>
    <row r="265" spans="1:36" ht="12" customHeight="1" x14ac:dyDescent="0.25">
      <c r="A265" s="13"/>
      <c r="B265" s="13"/>
      <c r="C265" s="13"/>
      <c r="D265" s="13"/>
      <c r="E265" s="13"/>
      <c r="F265" s="13"/>
      <c r="G265" s="13"/>
      <c r="H265" s="15"/>
      <c r="I265" s="666"/>
      <c r="J265" s="666"/>
      <c r="K265" s="666"/>
      <c r="L265" s="666"/>
      <c r="M265" s="666"/>
      <c r="N265" s="666"/>
      <c r="O265" s="666"/>
      <c r="P265" s="30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39"/>
      <c r="AE265" s="190"/>
      <c r="AF265" s="13"/>
      <c r="AG265" s="13"/>
      <c r="AH265" s="13"/>
      <c r="AI265" s="13"/>
      <c r="AJ265" s="13"/>
    </row>
    <row r="266" spans="1:36" ht="12" customHeight="1" x14ac:dyDescent="0.25">
      <c r="A266" s="13"/>
      <c r="B266" s="13"/>
      <c r="C266" s="13"/>
      <c r="D266" s="13"/>
      <c r="E266" s="13"/>
      <c r="F266" s="13"/>
      <c r="G266" s="13"/>
      <c r="H266" s="15"/>
      <c r="I266" s="666"/>
      <c r="J266" s="666"/>
      <c r="K266" s="666"/>
      <c r="L266" s="666"/>
      <c r="M266" s="666"/>
      <c r="N266" s="666"/>
      <c r="O266" s="666"/>
      <c r="P266" s="30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39"/>
      <c r="AE266" s="190"/>
      <c r="AF266" s="13"/>
      <c r="AG266" s="13"/>
      <c r="AH266" s="13"/>
      <c r="AI266" s="13"/>
      <c r="AJ266" s="13"/>
    </row>
    <row r="267" spans="1:36" ht="12" customHeight="1" x14ac:dyDescent="0.25">
      <c r="A267" s="13"/>
      <c r="B267" s="13"/>
      <c r="C267" s="13"/>
      <c r="D267" s="13"/>
      <c r="E267" s="13"/>
      <c r="F267" s="13"/>
      <c r="G267" s="13"/>
      <c r="H267" s="15"/>
      <c r="I267" s="666"/>
      <c r="J267" s="666"/>
      <c r="K267" s="666"/>
      <c r="L267" s="666"/>
      <c r="M267" s="666"/>
      <c r="N267" s="666"/>
      <c r="O267" s="666"/>
      <c r="P267" s="30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39"/>
      <c r="AE267" s="190"/>
      <c r="AF267" s="13"/>
      <c r="AG267" s="13"/>
      <c r="AH267" s="13"/>
      <c r="AI267" s="13"/>
      <c r="AJ267" s="13"/>
    </row>
    <row r="268" spans="1:36" ht="12" customHeight="1" x14ac:dyDescent="0.25">
      <c r="A268" s="13"/>
      <c r="B268" s="13"/>
      <c r="C268" s="13"/>
      <c r="D268" s="13"/>
      <c r="E268" s="13"/>
      <c r="F268" s="13"/>
      <c r="G268" s="13"/>
      <c r="H268" s="15"/>
      <c r="I268" s="666"/>
      <c r="J268" s="666"/>
      <c r="K268" s="666"/>
      <c r="L268" s="666"/>
      <c r="M268" s="666"/>
      <c r="N268" s="666"/>
      <c r="O268" s="666"/>
      <c r="P268" s="30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39"/>
      <c r="AE268" s="190"/>
      <c r="AF268" s="13"/>
      <c r="AG268" s="13"/>
      <c r="AH268" s="13"/>
      <c r="AI268" s="13"/>
      <c r="AJ268" s="13"/>
    </row>
    <row r="269" spans="1:36" ht="12" customHeight="1" x14ac:dyDescent="0.25">
      <c r="A269" s="13"/>
      <c r="B269" s="13"/>
      <c r="C269" s="13"/>
      <c r="D269" s="13"/>
      <c r="E269" s="13"/>
      <c r="F269" s="13"/>
      <c r="G269" s="13"/>
      <c r="H269" s="15"/>
      <c r="I269" s="666"/>
      <c r="J269" s="666"/>
      <c r="K269" s="666"/>
      <c r="L269" s="666"/>
      <c r="M269" s="666"/>
      <c r="N269" s="666"/>
      <c r="O269" s="666"/>
      <c r="P269" s="30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39"/>
      <c r="AE269" s="190"/>
      <c r="AF269" s="13"/>
      <c r="AG269" s="13"/>
      <c r="AH269" s="13"/>
      <c r="AI269" s="13"/>
      <c r="AJ269" s="13"/>
    </row>
    <row r="270" spans="1:36" ht="12" customHeight="1" x14ac:dyDescent="0.25">
      <c r="A270" s="13"/>
      <c r="B270" s="13"/>
      <c r="C270" s="13"/>
      <c r="D270" s="13"/>
      <c r="E270" s="13"/>
      <c r="F270" s="13"/>
      <c r="G270" s="13"/>
      <c r="H270" s="15"/>
      <c r="I270" s="666"/>
      <c r="J270" s="666"/>
      <c r="K270" s="666"/>
      <c r="L270" s="666"/>
      <c r="M270" s="666"/>
      <c r="N270" s="666"/>
      <c r="O270" s="666"/>
      <c r="P270" s="30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39"/>
      <c r="AE270" s="190"/>
      <c r="AF270" s="13"/>
      <c r="AG270" s="13"/>
      <c r="AH270" s="13"/>
      <c r="AI270" s="13"/>
      <c r="AJ270" s="13"/>
    </row>
    <row r="271" spans="1:36" ht="12" customHeight="1" x14ac:dyDescent="0.25">
      <c r="A271" s="13"/>
      <c r="B271" s="13"/>
      <c r="C271" s="13"/>
      <c r="D271" s="13"/>
      <c r="E271" s="13"/>
      <c r="F271" s="13"/>
      <c r="G271" s="13"/>
      <c r="H271" s="15"/>
      <c r="I271" s="666"/>
      <c r="J271" s="666"/>
      <c r="K271" s="666"/>
      <c r="L271" s="666"/>
      <c r="M271" s="666"/>
      <c r="N271" s="666"/>
      <c r="O271" s="666"/>
      <c r="P271" s="30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39"/>
      <c r="AE271" s="190"/>
      <c r="AF271" s="13"/>
      <c r="AG271" s="13"/>
      <c r="AH271" s="13"/>
      <c r="AI271" s="13"/>
      <c r="AJ271" s="13"/>
    </row>
    <row r="272" spans="1:36" ht="12" customHeight="1" x14ac:dyDescent="0.25">
      <c r="A272" s="13"/>
      <c r="B272" s="13"/>
      <c r="C272" s="13"/>
      <c r="D272" s="13"/>
      <c r="E272" s="13"/>
      <c r="F272" s="13"/>
      <c r="G272" s="13"/>
      <c r="H272" s="15"/>
      <c r="I272" s="666"/>
      <c r="J272" s="666"/>
      <c r="K272" s="666"/>
      <c r="L272" s="666"/>
      <c r="M272" s="666"/>
      <c r="N272" s="666"/>
      <c r="O272" s="666"/>
      <c r="P272" s="30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39"/>
      <c r="AE272" s="190"/>
      <c r="AF272" s="13"/>
      <c r="AG272" s="13"/>
      <c r="AH272" s="13"/>
      <c r="AI272" s="13"/>
      <c r="AJ272" s="13"/>
    </row>
    <row r="273" spans="1:36" ht="12" customHeight="1" x14ac:dyDescent="0.25">
      <c r="A273" s="13"/>
      <c r="B273" s="13"/>
      <c r="C273" s="13"/>
      <c r="D273" s="13"/>
      <c r="E273" s="13"/>
      <c r="F273" s="13"/>
      <c r="G273" s="13"/>
      <c r="H273" s="15"/>
      <c r="I273" s="666"/>
      <c r="J273" s="666"/>
      <c r="K273" s="666"/>
      <c r="L273" s="666"/>
      <c r="M273" s="666"/>
      <c r="N273" s="666"/>
      <c r="O273" s="666"/>
      <c r="P273" s="30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39"/>
      <c r="AE273" s="190"/>
      <c r="AF273" s="13"/>
      <c r="AG273" s="13"/>
      <c r="AH273" s="13"/>
      <c r="AI273" s="13"/>
      <c r="AJ273" s="13"/>
    </row>
    <row r="274" spans="1:36" ht="12" customHeight="1" x14ac:dyDescent="0.25">
      <c r="A274" s="13"/>
      <c r="B274" s="13"/>
      <c r="C274" s="13"/>
      <c r="D274" s="13"/>
      <c r="E274" s="13"/>
      <c r="F274" s="13"/>
      <c r="G274" s="13"/>
      <c r="H274" s="15"/>
      <c r="I274" s="666"/>
      <c r="J274" s="666"/>
      <c r="K274" s="666"/>
      <c r="L274" s="666"/>
      <c r="M274" s="666"/>
      <c r="N274" s="666"/>
      <c r="O274" s="666"/>
      <c r="P274" s="30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39"/>
      <c r="AE274" s="190"/>
      <c r="AF274" s="13"/>
      <c r="AG274" s="13"/>
      <c r="AH274" s="13"/>
      <c r="AI274" s="13"/>
      <c r="AJ274" s="13"/>
    </row>
    <row r="275" spans="1:36" ht="12" customHeight="1" x14ac:dyDescent="0.25">
      <c r="A275" s="13"/>
      <c r="B275" s="13"/>
      <c r="C275" s="13"/>
      <c r="D275" s="13"/>
      <c r="E275" s="13"/>
      <c r="F275" s="13"/>
      <c r="G275" s="13"/>
      <c r="H275" s="15"/>
      <c r="I275" s="666"/>
      <c r="J275" s="666"/>
      <c r="K275" s="666"/>
      <c r="L275" s="666"/>
      <c r="M275" s="666"/>
      <c r="N275" s="666"/>
      <c r="O275" s="666"/>
      <c r="P275" s="30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39"/>
      <c r="AE275" s="190"/>
      <c r="AF275" s="13"/>
      <c r="AG275" s="13"/>
      <c r="AH275" s="13"/>
      <c r="AI275" s="13"/>
      <c r="AJ275" s="13"/>
    </row>
    <row r="276" spans="1:36" ht="12" customHeight="1" x14ac:dyDescent="0.25">
      <c r="A276" s="13"/>
      <c r="B276" s="13"/>
      <c r="C276" s="13"/>
      <c r="D276" s="13"/>
      <c r="E276" s="13"/>
      <c r="F276" s="13"/>
      <c r="G276" s="13"/>
      <c r="H276" s="15"/>
      <c r="I276" s="666"/>
      <c r="J276" s="666"/>
      <c r="K276" s="666"/>
      <c r="L276" s="666"/>
      <c r="M276" s="666"/>
      <c r="N276" s="666"/>
      <c r="O276" s="666"/>
      <c r="P276" s="30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39"/>
      <c r="AE276" s="190"/>
      <c r="AF276" s="13"/>
      <c r="AG276" s="13"/>
      <c r="AH276" s="13"/>
      <c r="AI276" s="13"/>
      <c r="AJ276" s="13"/>
    </row>
    <row r="277" spans="1:36" ht="12" customHeight="1" x14ac:dyDescent="0.25">
      <c r="A277" s="13"/>
      <c r="B277" s="13"/>
      <c r="C277" s="13"/>
      <c r="D277" s="13"/>
      <c r="E277" s="13"/>
      <c r="F277" s="13"/>
      <c r="G277" s="13"/>
      <c r="H277" s="15"/>
      <c r="I277" s="666"/>
      <c r="J277" s="666"/>
      <c r="K277" s="666"/>
      <c r="L277" s="666"/>
      <c r="M277" s="666"/>
      <c r="N277" s="666"/>
      <c r="O277" s="666"/>
      <c r="P277" s="30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39"/>
      <c r="AE277" s="190"/>
      <c r="AF277" s="13"/>
      <c r="AG277" s="13"/>
      <c r="AH277" s="13"/>
      <c r="AI277" s="13"/>
      <c r="AJ277" s="13"/>
    </row>
    <row r="278" spans="1:36" ht="12" customHeight="1" x14ac:dyDescent="0.25">
      <c r="A278" s="13"/>
      <c r="B278" s="13"/>
      <c r="C278" s="13"/>
      <c r="D278" s="13"/>
      <c r="E278" s="13"/>
      <c r="F278" s="13"/>
      <c r="G278" s="13"/>
      <c r="H278" s="15"/>
      <c r="I278" s="666"/>
      <c r="J278" s="666"/>
      <c r="K278" s="666"/>
      <c r="L278" s="666"/>
      <c r="M278" s="666"/>
      <c r="N278" s="666"/>
      <c r="O278" s="666"/>
      <c r="P278" s="30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39"/>
      <c r="AE278" s="190"/>
      <c r="AF278" s="13"/>
      <c r="AG278" s="13"/>
      <c r="AH278" s="13"/>
      <c r="AI278" s="13"/>
      <c r="AJ278" s="13"/>
    </row>
    <row r="279" spans="1:36" ht="12" customHeight="1" x14ac:dyDescent="0.25">
      <c r="A279" s="13"/>
      <c r="B279" s="13"/>
      <c r="C279" s="13"/>
      <c r="D279" s="13"/>
      <c r="E279" s="13"/>
      <c r="F279" s="13"/>
      <c r="G279" s="13"/>
      <c r="H279" s="15"/>
      <c r="I279" s="666"/>
      <c r="J279" s="666"/>
      <c r="K279" s="666"/>
      <c r="L279" s="666"/>
      <c r="M279" s="666"/>
      <c r="N279" s="666"/>
      <c r="O279" s="666"/>
      <c r="P279" s="30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39"/>
      <c r="AE279" s="190"/>
      <c r="AF279" s="13"/>
      <c r="AG279" s="13"/>
      <c r="AH279" s="13"/>
      <c r="AI279" s="13"/>
      <c r="AJ279" s="13"/>
    </row>
    <row r="280" spans="1:36" ht="12" customHeight="1" x14ac:dyDescent="0.25">
      <c r="A280" s="13"/>
      <c r="B280" s="13"/>
      <c r="C280" s="13"/>
      <c r="D280" s="13"/>
      <c r="E280" s="13"/>
      <c r="F280" s="13"/>
      <c r="G280" s="13"/>
      <c r="H280" s="15"/>
      <c r="I280" s="666"/>
      <c r="J280" s="666"/>
      <c r="K280" s="666"/>
      <c r="L280" s="666"/>
      <c r="M280" s="666"/>
      <c r="N280" s="666"/>
      <c r="O280" s="666"/>
      <c r="P280" s="30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39"/>
      <c r="AE280" s="190"/>
      <c r="AF280" s="13"/>
      <c r="AG280" s="13"/>
      <c r="AH280" s="13"/>
      <c r="AI280" s="13"/>
      <c r="AJ280" s="13"/>
    </row>
    <row r="281" spans="1:36" ht="12" customHeight="1" x14ac:dyDescent="0.25">
      <c r="A281" s="13"/>
      <c r="B281" s="13"/>
      <c r="C281" s="13"/>
      <c r="D281" s="13"/>
      <c r="E281" s="13"/>
      <c r="F281" s="13"/>
      <c r="G281" s="13"/>
      <c r="H281" s="15"/>
      <c r="I281" s="666"/>
      <c r="J281" s="666"/>
      <c r="K281" s="666"/>
      <c r="L281" s="666"/>
      <c r="M281" s="666"/>
      <c r="N281" s="666"/>
      <c r="O281" s="666"/>
      <c r="P281" s="30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39"/>
      <c r="AE281" s="190"/>
      <c r="AF281" s="13"/>
      <c r="AG281" s="13"/>
      <c r="AH281" s="13"/>
      <c r="AI281" s="13"/>
      <c r="AJ281" s="13"/>
    </row>
    <row r="282" spans="1:36" ht="12" customHeight="1" x14ac:dyDescent="0.25">
      <c r="A282" s="13"/>
      <c r="B282" s="13"/>
      <c r="C282" s="13"/>
      <c r="D282" s="13"/>
      <c r="E282" s="13"/>
      <c r="F282" s="13"/>
      <c r="G282" s="13"/>
      <c r="H282" s="15"/>
      <c r="I282" s="666"/>
      <c r="J282" s="666"/>
      <c r="K282" s="666"/>
      <c r="L282" s="666"/>
      <c r="M282" s="666"/>
      <c r="N282" s="666"/>
      <c r="O282" s="666"/>
      <c r="P282" s="30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39"/>
      <c r="AE282" s="190"/>
      <c r="AF282" s="13"/>
      <c r="AG282" s="13"/>
      <c r="AH282" s="13"/>
      <c r="AI282" s="13"/>
      <c r="AJ282" s="13"/>
    </row>
    <row r="283" spans="1:36" ht="12" customHeight="1" x14ac:dyDescent="0.25">
      <c r="A283" s="13"/>
      <c r="B283" s="13"/>
      <c r="C283" s="13"/>
      <c r="D283" s="13"/>
      <c r="E283" s="13"/>
      <c r="F283" s="13"/>
      <c r="G283" s="13"/>
      <c r="H283" s="15"/>
      <c r="I283" s="666"/>
      <c r="J283" s="666"/>
      <c r="K283" s="666"/>
      <c r="L283" s="666"/>
      <c r="M283" s="666"/>
      <c r="N283" s="666"/>
      <c r="O283" s="666"/>
      <c r="P283" s="30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39"/>
      <c r="AE283" s="190"/>
      <c r="AF283" s="13"/>
      <c r="AG283" s="13"/>
      <c r="AH283" s="13"/>
      <c r="AI283" s="13"/>
      <c r="AJ283" s="13"/>
    </row>
    <row r="284" spans="1:36" ht="12" customHeight="1" x14ac:dyDescent="0.25">
      <c r="A284" s="13"/>
      <c r="B284" s="13"/>
      <c r="C284" s="13"/>
      <c r="D284" s="13"/>
      <c r="E284" s="13"/>
      <c r="F284" s="13"/>
      <c r="G284" s="13"/>
      <c r="H284" s="15"/>
      <c r="I284" s="666"/>
      <c r="J284" s="666"/>
      <c r="K284" s="666"/>
      <c r="L284" s="666"/>
      <c r="M284" s="666"/>
      <c r="N284" s="666"/>
      <c r="O284" s="666"/>
      <c r="P284" s="30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39"/>
      <c r="AE284" s="190"/>
      <c r="AF284" s="13"/>
      <c r="AG284" s="13"/>
      <c r="AH284" s="13"/>
      <c r="AI284" s="13"/>
      <c r="AJ284" s="13"/>
    </row>
    <row r="285" spans="1:36" ht="12" customHeight="1" x14ac:dyDescent="0.25">
      <c r="A285" s="13"/>
      <c r="B285" s="13"/>
      <c r="C285" s="13"/>
      <c r="D285" s="13"/>
      <c r="E285" s="13"/>
      <c r="F285" s="13"/>
      <c r="G285" s="13"/>
      <c r="H285" s="15"/>
      <c r="I285" s="666"/>
      <c r="J285" s="666"/>
      <c r="K285" s="666"/>
      <c r="L285" s="666"/>
      <c r="M285" s="666"/>
      <c r="N285" s="666"/>
      <c r="O285" s="666"/>
      <c r="P285" s="30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39"/>
      <c r="AE285" s="190"/>
      <c r="AF285" s="13"/>
      <c r="AG285" s="13"/>
      <c r="AH285" s="13"/>
      <c r="AI285" s="13"/>
      <c r="AJ285" s="13"/>
    </row>
    <row r="286" spans="1:36" ht="12" customHeight="1" x14ac:dyDescent="0.25">
      <c r="A286" s="13"/>
      <c r="B286" s="13"/>
      <c r="C286" s="13"/>
      <c r="D286" s="13"/>
      <c r="E286" s="13"/>
      <c r="F286" s="13"/>
      <c r="G286" s="13"/>
      <c r="H286" s="15"/>
      <c r="I286" s="666"/>
      <c r="J286" s="666"/>
      <c r="K286" s="666"/>
      <c r="L286" s="666"/>
      <c r="M286" s="666"/>
      <c r="N286" s="666"/>
      <c r="O286" s="666"/>
      <c r="P286" s="30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39"/>
      <c r="AE286" s="190"/>
      <c r="AF286" s="13"/>
      <c r="AG286" s="13"/>
      <c r="AH286" s="13"/>
      <c r="AI286" s="13"/>
      <c r="AJ286" s="13"/>
    </row>
    <row r="287" spans="1:36" ht="12" customHeight="1" x14ac:dyDescent="0.25">
      <c r="A287" s="13"/>
      <c r="B287" s="13"/>
      <c r="C287" s="13"/>
      <c r="D287" s="13"/>
      <c r="E287" s="13"/>
      <c r="F287" s="13"/>
      <c r="G287" s="13"/>
      <c r="H287" s="15"/>
      <c r="I287" s="666"/>
      <c r="J287" s="666"/>
      <c r="K287" s="666"/>
      <c r="L287" s="666"/>
      <c r="M287" s="666"/>
      <c r="N287" s="666"/>
      <c r="O287" s="666"/>
      <c r="P287" s="30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39"/>
      <c r="AE287" s="190"/>
      <c r="AF287" s="13"/>
      <c r="AG287" s="13"/>
      <c r="AH287" s="13"/>
      <c r="AI287" s="13"/>
      <c r="AJ287" s="13"/>
    </row>
    <row r="288" spans="1:36" ht="12" customHeight="1" x14ac:dyDescent="0.25">
      <c r="A288" s="13"/>
      <c r="B288" s="13"/>
      <c r="C288" s="13"/>
      <c r="D288" s="13"/>
      <c r="E288" s="13"/>
      <c r="F288" s="13"/>
      <c r="G288" s="13"/>
      <c r="H288" s="15"/>
      <c r="I288" s="666"/>
      <c r="J288" s="666"/>
      <c r="K288" s="666"/>
      <c r="L288" s="666"/>
      <c r="M288" s="666"/>
      <c r="N288" s="666"/>
      <c r="O288" s="666"/>
      <c r="P288" s="30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39"/>
      <c r="AE288" s="190"/>
      <c r="AF288" s="13"/>
      <c r="AG288" s="13"/>
      <c r="AH288" s="13"/>
      <c r="AI288" s="13"/>
      <c r="AJ288" s="13"/>
    </row>
    <row r="289" spans="1:36" ht="12" customHeight="1" x14ac:dyDescent="0.25">
      <c r="A289" s="13"/>
      <c r="B289" s="13"/>
      <c r="C289" s="13"/>
      <c r="D289" s="13"/>
      <c r="E289" s="13"/>
      <c r="F289" s="13"/>
      <c r="G289" s="13"/>
      <c r="H289" s="15"/>
      <c r="I289" s="666"/>
      <c r="J289" s="666"/>
      <c r="K289" s="666"/>
      <c r="L289" s="666"/>
      <c r="M289" s="666"/>
      <c r="N289" s="666"/>
      <c r="O289" s="666"/>
      <c r="P289" s="30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39"/>
      <c r="AE289" s="190"/>
      <c r="AF289" s="13"/>
      <c r="AG289" s="13"/>
      <c r="AH289" s="13"/>
      <c r="AI289" s="13"/>
      <c r="AJ289" s="13"/>
    </row>
    <row r="290" spans="1:36" ht="12" customHeight="1" x14ac:dyDescent="0.25">
      <c r="A290" s="13"/>
      <c r="B290" s="13"/>
      <c r="C290" s="13"/>
      <c r="D290" s="13"/>
      <c r="E290" s="13"/>
      <c r="F290" s="13"/>
      <c r="G290" s="13"/>
      <c r="H290" s="15"/>
      <c r="I290" s="666"/>
      <c r="J290" s="666"/>
      <c r="K290" s="666"/>
      <c r="L290" s="666"/>
      <c r="M290" s="666"/>
      <c r="N290" s="666"/>
      <c r="O290" s="666"/>
      <c r="P290" s="30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39"/>
      <c r="AE290" s="190"/>
      <c r="AF290" s="13"/>
      <c r="AG290" s="13"/>
      <c r="AH290" s="13"/>
      <c r="AI290" s="13"/>
      <c r="AJ290" s="13"/>
    </row>
    <row r="291" spans="1:36" ht="12" customHeight="1" x14ac:dyDescent="0.25">
      <c r="A291" s="13"/>
      <c r="B291" s="13"/>
      <c r="C291" s="13"/>
      <c r="D291" s="13"/>
      <c r="E291" s="13"/>
      <c r="F291" s="13"/>
      <c r="G291" s="13"/>
      <c r="H291" s="15"/>
      <c r="I291" s="666"/>
      <c r="J291" s="666"/>
      <c r="K291" s="666"/>
      <c r="L291" s="666"/>
      <c r="M291" s="666"/>
      <c r="N291" s="666"/>
      <c r="O291" s="666"/>
      <c r="P291" s="30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39"/>
      <c r="AE291" s="190"/>
      <c r="AF291" s="13"/>
      <c r="AG291" s="13"/>
      <c r="AH291" s="13"/>
      <c r="AI291" s="13"/>
      <c r="AJ291" s="13"/>
    </row>
    <row r="292" spans="1:36" ht="12" customHeight="1" x14ac:dyDescent="0.25">
      <c r="A292" s="13"/>
      <c r="B292" s="13"/>
      <c r="C292" s="13"/>
      <c r="D292" s="13"/>
      <c r="E292" s="13"/>
      <c r="F292" s="13"/>
      <c r="G292" s="13"/>
      <c r="H292" s="15"/>
      <c r="I292" s="666"/>
      <c r="J292" s="666"/>
      <c r="K292" s="666"/>
      <c r="L292" s="666"/>
      <c r="M292" s="666"/>
      <c r="N292" s="666"/>
      <c r="O292" s="666"/>
      <c r="P292" s="30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39"/>
      <c r="AE292" s="190"/>
      <c r="AF292" s="13"/>
      <c r="AG292" s="13"/>
      <c r="AH292" s="13"/>
      <c r="AI292" s="13"/>
      <c r="AJ292" s="13"/>
    </row>
    <row r="293" spans="1:36" ht="12" customHeight="1" x14ac:dyDescent="0.25">
      <c r="A293" s="13"/>
      <c r="B293" s="13"/>
      <c r="C293" s="13"/>
      <c r="D293" s="13"/>
      <c r="E293" s="13"/>
      <c r="F293" s="13"/>
      <c r="G293" s="13"/>
      <c r="H293" s="15"/>
      <c r="I293" s="666"/>
      <c r="J293" s="666"/>
      <c r="K293" s="666"/>
      <c r="L293" s="666"/>
      <c r="M293" s="666"/>
      <c r="N293" s="666"/>
      <c r="O293" s="666"/>
      <c r="P293" s="30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39"/>
      <c r="AE293" s="190"/>
      <c r="AF293" s="13"/>
      <c r="AG293" s="13"/>
      <c r="AH293" s="13"/>
      <c r="AI293" s="13"/>
      <c r="AJ293" s="13"/>
    </row>
    <row r="294" spans="1:36" ht="12" customHeight="1" x14ac:dyDescent="0.25">
      <c r="A294" s="13"/>
      <c r="B294" s="13"/>
      <c r="C294" s="13"/>
      <c r="D294" s="13"/>
      <c r="E294" s="13"/>
      <c r="F294" s="13"/>
      <c r="G294" s="13"/>
      <c r="H294" s="15"/>
      <c r="I294" s="666"/>
      <c r="J294" s="666"/>
      <c r="K294" s="666"/>
      <c r="L294" s="666"/>
      <c r="M294" s="666"/>
      <c r="N294" s="666"/>
      <c r="O294" s="666"/>
      <c r="P294" s="30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39"/>
      <c r="AE294" s="190"/>
      <c r="AF294" s="13"/>
      <c r="AG294" s="13"/>
      <c r="AH294" s="13"/>
      <c r="AI294" s="13"/>
      <c r="AJ294" s="13"/>
    </row>
    <row r="295" spans="1:36" ht="12" customHeight="1" x14ac:dyDescent="0.25">
      <c r="A295" s="13"/>
      <c r="B295" s="13"/>
      <c r="C295" s="13"/>
      <c r="D295" s="13"/>
      <c r="E295" s="13"/>
      <c r="F295" s="13"/>
      <c r="G295" s="13"/>
      <c r="H295" s="15"/>
      <c r="I295" s="666"/>
      <c r="J295" s="666"/>
      <c r="K295" s="666"/>
      <c r="L295" s="666"/>
      <c r="M295" s="666"/>
      <c r="N295" s="666"/>
      <c r="O295" s="666"/>
      <c r="P295" s="30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39"/>
      <c r="AE295" s="190"/>
      <c r="AF295" s="13"/>
      <c r="AG295" s="13"/>
      <c r="AH295" s="13"/>
      <c r="AI295" s="13"/>
      <c r="AJ295" s="13"/>
    </row>
    <row r="296" spans="1:36" ht="12" customHeight="1" x14ac:dyDescent="0.25">
      <c r="A296" s="13"/>
      <c r="B296" s="13"/>
      <c r="C296" s="13"/>
      <c r="D296" s="13"/>
      <c r="E296" s="13"/>
      <c r="F296" s="13"/>
      <c r="G296" s="13"/>
      <c r="H296" s="15"/>
      <c r="I296" s="666"/>
      <c r="J296" s="666"/>
      <c r="K296" s="666"/>
      <c r="L296" s="666"/>
      <c r="M296" s="666"/>
      <c r="N296" s="666"/>
      <c r="O296" s="666"/>
      <c r="P296" s="30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39"/>
      <c r="AE296" s="190"/>
      <c r="AF296" s="13"/>
      <c r="AG296" s="13"/>
      <c r="AH296" s="13"/>
      <c r="AI296" s="13"/>
      <c r="AJ296" s="13"/>
    </row>
    <row r="297" spans="1:36" ht="12" customHeight="1" x14ac:dyDescent="0.25">
      <c r="A297" s="13"/>
      <c r="B297" s="13"/>
      <c r="C297" s="13"/>
      <c r="D297" s="13"/>
      <c r="E297" s="13"/>
      <c r="F297" s="13"/>
      <c r="G297" s="13"/>
      <c r="H297" s="15"/>
      <c r="I297" s="666"/>
      <c r="J297" s="666"/>
      <c r="K297" s="666"/>
      <c r="L297" s="666"/>
      <c r="M297" s="666"/>
      <c r="N297" s="666"/>
      <c r="O297" s="666"/>
      <c r="P297" s="30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39"/>
      <c r="AE297" s="190"/>
      <c r="AF297" s="13"/>
      <c r="AG297" s="13"/>
      <c r="AH297" s="13"/>
      <c r="AI297" s="13"/>
      <c r="AJ297" s="13"/>
    </row>
    <row r="298" spans="1:36" ht="12" customHeight="1" x14ac:dyDescent="0.25">
      <c r="A298" s="13"/>
      <c r="B298" s="13"/>
      <c r="C298" s="13"/>
      <c r="D298" s="13"/>
      <c r="E298" s="13"/>
      <c r="F298" s="13"/>
      <c r="G298" s="13"/>
      <c r="H298" s="15"/>
      <c r="I298" s="666"/>
      <c r="J298" s="666"/>
      <c r="K298" s="666"/>
      <c r="L298" s="666"/>
      <c r="M298" s="666"/>
      <c r="N298" s="666"/>
      <c r="O298" s="666"/>
      <c r="P298" s="30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39"/>
      <c r="AE298" s="190"/>
      <c r="AF298" s="13"/>
      <c r="AG298" s="13"/>
      <c r="AH298" s="13"/>
      <c r="AI298" s="13"/>
      <c r="AJ298" s="13"/>
    </row>
    <row r="299" spans="1:36" ht="12" customHeight="1" x14ac:dyDescent="0.25">
      <c r="A299" s="13"/>
      <c r="B299" s="13"/>
      <c r="C299" s="13"/>
      <c r="D299" s="13"/>
      <c r="E299" s="13"/>
      <c r="F299" s="13"/>
      <c r="G299" s="13"/>
      <c r="H299" s="15"/>
      <c r="I299" s="666"/>
      <c r="J299" s="666"/>
      <c r="K299" s="666"/>
      <c r="L299" s="666"/>
      <c r="M299" s="666"/>
      <c r="N299" s="666"/>
      <c r="O299" s="666"/>
      <c r="P299" s="30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39"/>
      <c r="AE299" s="190"/>
      <c r="AF299" s="13"/>
      <c r="AG299" s="13"/>
      <c r="AH299" s="13"/>
      <c r="AI299" s="13"/>
      <c r="AJ299" s="13"/>
    </row>
    <row r="300" spans="1:36" ht="12" customHeight="1" x14ac:dyDescent="0.25">
      <c r="A300" s="13"/>
      <c r="B300" s="13"/>
      <c r="C300" s="13"/>
      <c r="D300" s="13"/>
      <c r="E300" s="13"/>
      <c r="F300" s="13"/>
      <c r="G300" s="13"/>
      <c r="H300" s="15"/>
      <c r="I300" s="666"/>
      <c r="J300" s="666"/>
      <c r="K300" s="666"/>
      <c r="L300" s="666"/>
      <c r="M300" s="666"/>
      <c r="N300" s="666"/>
      <c r="O300" s="666"/>
      <c r="P300" s="30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39"/>
      <c r="AE300" s="190"/>
      <c r="AF300" s="13"/>
      <c r="AG300" s="13"/>
      <c r="AH300" s="13"/>
      <c r="AI300" s="13"/>
      <c r="AJ300" s="13"/>
    </row>
    <row r="301" spans="1:36" ht="12" customHeight="1" x14ac:dyDescent="0.25">
      <c r="A301" s="13"/>
      <c r="B301" s="13"/>
      <c r="C301" s="13"/>
      <c r="D301" s="13"/>
      <c r="E301" s="13"/>
      <c r="F301" s="13"/>
      <c r="G301" s="13"/>
      <c r="H301" s="15"/>
      <c r="I301" s="666"/>
      <c r="J301" s="666"/>
      <c r="K301" s="666"/>
      <c r="L301" s="666"/>
      <c r="M301" s="666"/>
      <c r="N301" s="666"/>
      <c r="O301" s="666"/>
      <c r="P301" s="30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39"/>
      <c r="AE301" s="190"/>
      <c r="AF301" s="13"/>
      <c r="AG301" s="13"/>
      <c r="AH301" s="13"/>
      <c r="AI301" s="13"/>
      <c r="AJ301" s="13"/>
    </row>
    <row r="302" spans="1:36" ht="12" customHeight="1" x14ac:dyDescent="0.25">
      <c r="A302" s="13"/>
      <c r="B302" s="13"/>
      <c r="C302" s="13"/>
      <c r="D302" s="13"/>
      <c r="E302" s="13"/>
      <c r="F302" s="13"/>
      <c r="G302" s="13"/>
      <c r="H302" s="15"/>
      <c r="I302" s="666"/>
      <c r="J302" s="666"/>
      <c r="K302" s="666"/>
      <c r="L302" s="666"/>
      <c r="M302" s="666"/>
      <c r="N302" s="666"/>
      <c r="O302" s="666"/>
      <c r="P302" s="30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39"/>
      <c r="AE302" s="190"/>
      <c r="AF302" s="13"/>
      <c r="AG302" s="13"/>
      <c r="AH302" s="13"/>
      <c r="AI302" s="13"/>
      <c r="AJ302" s="13"/>
    </row>
    <row r="303" spans="1:36" ht="12" customHeight="1" x14ac:dyDescent="0.25">
      <c r="A303" s="13"/>
      <c r="B303" s="13"/>
      <c r="C303" s="13"/>
      <c r="D303" s="13"/>
      <c r="E303" s="13"/>
      <c r="F303" s="13"/>
      <c r="G303" s="13"/>
      <c r="H303" s="15"/>
      <c r="I303" s="666"/>
      <c r="J303" s="666"/>
      <c r="K303" s="666"/>
      <c r="L303" s="666"/>
      <c r="M303" s="666"/>
      <c r="N303" s="666"/>
      <c r="O303" s="666"/>
      <c r="P303" s="30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39"/>
      <c r="AE303" s="190"/>
      <c r="AF303" s="13"/>
      <c r="AG303" s="13"/>
      <c r="AH303" s="13"/>
      <c r="AI303" s="13"/>
      <c r="AJ303" s="13"/>
    </row>
    <row r="304" spans="1:36" ht="12" customHeight="1" x14ac:dyDescent="0.25">
      <c r="A304" s="13"/>
      <c r="B304" s="13"/>
      <c r="C304" s="13"/>
      <c r="D304" s="13"/>
      <c r="E304" s="13"/>
      <c r="F304" s="13"/>
      <c r="G304" s="13"/>
      <c r="H304" s="15"/>
      <c r="I304" s="666"/>
      <c r="J304" s="666"/>
      <c r="K304" s="666"/>
      <c r="L304" s="666"/>
      <c r="M304" s="666"/>
      <c r="N304" s="666"/>
      <c r="O304" s="666"/>
      <c r="P304" s="30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39"/>
      <c r="AE304" s="190"/>
      <c r="AF304" s="13"/>
      <c r="AG304" s="13"/>
      <c r="AH304" s="13"/>
      <c r="AI304" s="13"/>
      <c r="AJ304" s="13"/>
    </row>
    <row r="305" spans="1:36" ht="12" customHeight="1" x14ac:dyDescent="0.25">
      <c r="A305" s="13"/>
      <c r="B305" s="13"/>
      <c r="C305" s="13"/>
      <c r="D305" s="13"/>
      <c r="E305" s="13"/>
      <c r="F305" s="13"/>
      <c r="G305" s="13"/>
      <c r="H305" s="15"/>
      <c r="I305" s="666"/>
      <c r="J305" s="666"/>
      <c r="K305" s="666"/>
      <c r="L305" s="666"/>
      <c r="M305" s="666"/>
      <c r="N305" s="666"/>
      <c r="O305" s="666"/>
      <c r="P305" s="30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39"/>
      <c r="AE305" s="190"/>
      <c r="AF305" s="13"/>
      <c r="AG305" s="13"/>
      <c r="AH305" s="13"/>
      <c r="AI305" s="13"/>
      <c r="AJ305" s="13"/>
    </row>
    <row r="306" spans="1:36" ht="12" customHeight="1" x14ac:dyDescent="0.25">
      <c r="A306" s="13"/>
      <c r="B306" s="13"/>
      <c r="C306" s="13"/>
      <c r="D306" s="13"/>
      <c r="E306" s="13"/>
      <c r="F306" s="13"/>
      <c r="G306" s="13"/>
      <c r="H306" s="15"/>
      <c r="I306" s="666"/>
      <c r="J306" s="666"/>
      <c r="K306" s="666"/>
      <c r="L306" s="666"/>
      <c r="M306" s="666"/>
      <c r="N306" s="666"/>
      <c r="O306" s="666"/>
      <c r="P306" s="30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39"/>
      <c r="AE306" s="190"/>
      <c r="AF306" s="13"/>
      <c r="AG306" s="13"/>
      <c r="AH306" s="13"/>
      <c r="AI306" s="13"/>
      <c r="AJ306" s="13"/>
    </row>
    <row r="307" spans="1:36" ht="12" customHeight="1" x14ac:dyDescent="0.25">
      <c r="A307" s="13"/>
      <c r="B307" s="13"/>
      <c r="C307" s="13"/>
      <c r="D307" s="13"/>
      <c r="E307" s="13"/>
      <c r="F307" s="13"/>
      <c r="G307" s="13"/>
      <c r="H307" s="15"/>
      <c r="I307" s="666"/>
      <c r="J307" s="666"/>
      <c r="K307" s="666"/>
      <c r="L307" s="666"/>
      <c r="M307" s="666"/>
      <c r="N307" s="666"/>
      <c r="O307" s="666"/>
      <c r="P307" s="30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39"/>
      <c r="AE307" s="190"/>
      <c r="AF307" s="13"/>
      <c r="AG307" s="13"/>
      <c r="AH307" s="13"/>
      <c r="AI307" s="13"/>
      <c r="AJ307" s="13"/>
    </row>
    <row r="308" spans="1:36" ht="12" customHeight="1" x14ac:dyDescent="0.25">
      <c r="A308" s="13"/>
      <c r="B308" s="13"/>
      <c r="C308" s="13"/>
      <c r="D308" s="13"/>
      <c r="E308" s="13"/>
      <c r="F308" s="13"/>
      <c r="G308" s="13"/>
      <c r="H308" s="15"/>
      <c r="I308" s="666"/>
      <c r="J308" s="666"/>
      <c r="K308" s="666"/>
      <c r="L308" s="666"/>
      <c r="M308" s="666"/>
      <c r="N308" s="666"/>
      <c r="O308" s="666"/>
      <c r="P308" s="30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39"/>
      <c r="AE308" s="190"/>
      <c r="AF308" s="13"/>
      <c r="AG308" s="13"/>
      <c r="AH308" s="13"/>
      <c r="AI308" s="13"/>
      <c r="AJ308" s="13"/>
    </row>
    <row r="309" spans="1:36" ht="12" customHeight="1" x14ac:dyDescent="0.25">
      <c r="A309" s="13"/>
      <c r="B309" s="13"/>
      <c r="C309" s="13"/>
      <c r="D309" s="13"/>
      <c r="E309" s="13"/>
      <c r="F309" s="13"/>
      <c r="G309" s="13"/>
      <c r="H309" s="15"/>
      <c r="I309" s="666"/>
      <c r="J309" s="666"/>
      <c r="K309" s="666"/>
      <c r="L309" s="666"/>
      <c r="M309" s="666"/>
      <c r="N309" s="666"/>
      <c r="O309" s="666"/>
      <c r="P309" s="30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39"/>
      <c r="AE309" s="190"/>
      <c r="AF309" s="13"/>
      <c r="AG309" s="13"/>
      <c r="AH309" s="13"/>
      <c r="AI309" s="13"/>
      <c r="AJ309" s="13"/>
    </row>
    <row r="310" spans="1:36" ht="12" customHeight="1" x14ac:dyDescent="0.25">
      <c r="A310" s="13"/>
      <c r="B310" s="13"/>
      <c r="C310" s="13"/>
      <c r="D310" s="13"/>
      <c r="E310" s="13"/>
      <c r="F310" s="13"/>
      <c r="G310" s="13"/>
      <c r="H310" s="15"/>
      <c r="I310" s="666"/>
      <c r="J310" s="666"/>
      <c r="K310" s="666"/>
      <c r="L310" s="666"/>
      <c r="M310" s="666"/>
      <c r="N310" s="666"/>
      <c r="O310" s="666"/>
      <c r="P310" s="30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39"/>
      <c r="AE310" s="190"/>
      <c r="AF310" s="13"/>
      <c r="AG310" s="13"/>
      <c r="AH310" s="13"/>
      <c r="AI310" s="13"/>
      <c r="AJ310" s="13"/>
    </row>
    <row r="311" spans="1:36" ht="12" customHeight="1" x14ac:dyDescent="0.25">
      <c r="A311" s="13"/>
      <c r="B311" s="13"/>
      <c r="C311" s="13"/>
      <c r="D311" s="13"/>
      <c r="E311" s="13"/>
      <c r="F311" s="13"/>
      <c r="G311" s="13"/>
      <c r="H311" s="15"/>
      <c r="I311" s="666"/>
      <c r="J311" s="666"/>
      <c r="K311" s="666"/>
      <c r="L311" s="666"/>
      <c r="M311" s="666"/>
      <c r="N311" s="666"/>
      <c r="O311" s="666"/>
      <c r="P311" s="30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39"/>
      <c r="AE311" s="190"/>
      <c r="AF311" s="13"/>
      <c r="AG311" s="13"/>
      <c r="AH311" s="13"/>
      <c r="AI311" s="13"/>
      <c r="AJ311" s="13"/>
    </row>
    <row r="312" spans="1:36" ht="12" customHeight="1" x14ac:dyDescent="0.25">
      <c r="A312" s="13"/>
      <c r="B312" s="13"/>
      <c r="C312" s="13"/>
      <c r="D312" s="13"/>
      <c r="E312" s="13"/>
      <c r="F312" s="13"/>
      <c r="G312" s="13"/>
      <c r="H312" s="15"/>
      <c r="I312" s="666"/>
      <c r="J312" s="666"/>
      <c r="K312" s="666"/>
      <c r="L312" s="666"/>
      <c r="M312" s="666"/>
      <c r="N312" s="666"/>
      <c r="O312" s="666"/>
      <c r="P312" s="30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39"/>
      <c r="AE312" s="190"/>
      <c r="AF312" s="13"/>
      <c r="AG312" s="13"/>
      <c r="AH312" s="13"/>
      <c r="AI312" s="13"/>
      <c r="AJ312" s="13"/>
    </row>
    <row r="313" spans="1:36" ht="12" customHeight="1" x14ac:dyDescent="0.25">
      <c r="A313" s="13"/>
      <c r="B313" s="13"/>
      <c r="C313" s="13"/>
      <c r="D313" s="13"/>
      <c r="E313" s="13"/>
      <c r="F313" s="13"/>
      <c r="G313" s="13"/>
      <c r="H313" s="15"/>
      <c r="I313" s="666"/>
      <c r="J313" s="666"/>
      <c r="K313" s="666"/>
      <c r="L313" s="666"/>
      <c r="M313" s="666"/>
      <c r="N313" s="666"/>
      <c r="O313" s="666"/>
      <c r="P313" s="30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39"/>
      <c r="AE313" s="190"/>
      <c r="AF313" s="13"/>
      <c r="AG313" s="13"/>
      <c r="AH313" s="13"/>
      <c r="AI313" s="13"/>
      <c r="AJ313" s="13"/>
    </row>
    <row r="314" spans="1:36" ht="12" customHeight="1" x14ac:dyDescent="0.25">
      <c r="A314" s="13"/>
      <c r="B314" s="13"/>
      <c r="C314" s="13"/>
      <c r="D314" s="13"/>
      <c r="E314" s="13"/>
      <c r="F314" s="13"/>
      <c r="G314" s="13"/>
      <c r="H314" s="15"/>
      <c r="I314" s="666"/>
      <c r="J314" s="666"/>
      <c r="K314" s="666"/>
      <c r="L314" s="666"/>
      <c r="M314" s="666"/>
      <c r="N314" s="666"/>
      <c r="O314" s="666"/>
      <c r="P314" s="30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39"/>
      <c r="AE314" s="190"/>
      <c r="AF314" s="13"/>
      <c r="AG314" s="13"/>
      <c r="AH314" s="13"/>
      <c r="AI314" s="13"/>
      <c r="AJ314" s="13"/>
    </row>
    <row r="315" spans="1:36" ht="12" customHeight="1" x14ac:dyDescent="0.25">
      <c r="A315" s="13"/>
      <c r="B315" s="13"/>
      <c r="C315" s="13"/>
      <c r="D315" s="13"/>
      <c r="E315" s="13"/>
      <c r="F315" s="13"/>
      <c r="G315" s="13"/>
      <c r="H315" s="15"/>
      <c r="I315" s="666"/>
      <c r="J315" s="666"/>
      <c r="K315" s="666"/>
      <c r="L315" s="666"/>
      <c r="M315" s="666"/>
      <c r="N315" s="666"/>
      <c r="O315" s="666"/>
      <c r="P315" s="30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39"/>
      <c r="AE315" s="190"/>
      <c r="AF315" s="13"/>
      <c r="AG315" s="13"/>
      <c r="AH315" s="13"/>
      <c r="AI315" s="13"/>
      <c r="AJ315" s="13"/>
    </row>
    <row r="316" spans="1:36" ht="12" customHeight="1" x14ac:dyDescent="0.25">
      <c r="A316" s="13"/>
      <c r="B316" s="13"/>
      <c r="C316" s="13"/>
      <c r="D316" s="13"/>
      <c r="E316" s="13"/>
      <c r="F316" s="13"/>
      <c r="G316" s="13"/>
      <c r="H316" s="15"/>
      <c r="I316" s="666"/>
      <c r="J316" s="666"/>
      <c r="K316" s="666"/>
      <c r="L316" s="666"/>
      <c r="M316" s="666"/>
      <c r="N316" s="666"/>
      <c r="O316" s="666"/>
      <c r="P316" s="30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39"/>
      <c r="AE316" s="190"/>
      <c r="AF316" s="13"/>
      <c r="AG316" s="13"/>
      <c r="AH316" s="13"/>
      <c r="AI316" s="13"/>
      <c r="AJ316" s="13"/>
    </row>
    <row r="317" spans="1:36" ht="12" customHeight="1" x14ac:dyDescent="0.25">
      <c r="A317" s="13"/>
      <c r="B317" s="13"/>
      <c r="C317" s="13"/>
      <c r="D317" s="13"/>
      <c r="E317" s="13"/>
      <c r="F317" s="13"/>
      <c r="G317" s="13"/>
      <c r="H317" s="15"/>
      <c r="I317" s="666"/>
      <c r="J317" s="666"/>
      <c r="K317" s="666"/>
      <c r="L317" s="666"/>
      <c r="M317" s="666"/>
      <c r="N317" s="666"/>
      <c r="O317" s="666"/>
      <c r="P317" s="30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39"/>
      <c r="AE317" s="190"/>
      <c r="AF317" s="13"/>
      <c r="AG317" s="13"/>
      <c r="AH317" s="13"/>
      <c r="AI317" s="13"/>
      <c r="AJ317" s="13"/>
    </row>
    <row r="318" spans="1:36" ht="12" customHeight="1" x14ac:dyDescent="0.25">
      <c r="A318" s="13"/>
      <c r="B318" s="13"/>
      <c r="C318" s="13"/>
      <c r="D318" s="13"/>
      <c r="E318" s="13"/>
      <c r="F318" s="13"/>
      <c r="G318" s="13"/>
      <c r="H318" s="15"/>
      <c r="I318" s="666"/>
      <c r="J318" s="666"/>
      <c r="K318" s="666"/>
      <c r="L318" s="666"/>
      <c r="M318" s="666"/>
      <c r="N318" s="666"/>
      <c r="O318" s="666"/>
      <c r="P318" s="30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39"/>
      <c r="AE318" s="190"/>
      <c r="AF318" s="13"/>
      <c r="AG318" s="13"/>
      <c r="AH318" s="13"/>
      <c r="AI318" s="13"/>
      <c r="AJ318" s="13"/>
    </row>
    <row r="319" spans="1:36" ht="12" customHeight="1" x14ac:dyDescent="0.25">
      <c r="A319" s="13"/>
      <c r="B319" s="13"/>
      <c r="C319" s="13"/>
      <c r="D319" s="13"/>
      <c r="E319" s="13"/>
      <c r="F319" s="13"/>
      <c r="G319" s="13"/>
      <c r="H319" s="15"/>
      <c r="I319" s="666"/>
      <c r="J319" s="666"/>
      <c r="K319" s="666"/>
      <c r="L319" s="666"/>
      <c r="M319" s="666"/>
      <c r="N319" s="666"/>
      <c r="O319" s="666"/>
      <c r="P319" s="30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39"/>
      <c r="AE319" s="190"/>
      <c r="AF319" s="13"/>
      <c r="AG319" s="13"/>
      <c r="AH319" s="13"/>
      <c r="AI319" s="13"/>
      <c r="AJ319" s="13"/>
    </row>
    <row r="320" spans="1:36" ht="12" customHeight="1" x14ac:dyDescent="0.25">
      <c r="A320" s="13"/>
      <c r="B320" s="13"/>
      <c r="C320" s="13"/>
      <c r="D320" s="13"/>
      <c r="E320" s="13"/>
      <c r="F320" s="13"/>
      <c r="G320" s="13"/>
      <c r="H320" s="15"/>
      <c r="I320" s="666"/>
      <c r="J320" s="666"/>
      <c r="K320" s="666"/>
      <c r="L320" s="666"/>
      <c r="M320" s="666"/>
      <c r="N320" s="666"/>
      <c r="O320" s="666"/>
      <c r="P320" s="30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39"/>
      <c r="AE320" s="190"/>
      <c r="AF320" s="13"/>
      <c r="AG320" s="13"/>
      <c r="AH320" s="13"/>
      <c r="AI320" s="13"/>
      <c r="AJ320" s="13"/>
    </row>
    <row r="321" spans="1:36" ht="12" customHeight="1" x14ac:dyDescent="0.25">
      <c r="A321" s="13"/>
      <c r="B321" s="13"/>
      <c r="C321" s="13"/>
      <c r="D321" s="13"/>
      <c r="E321" s="13"/>
      <c r="F321" s="13"/>
      <c r="G321" s="13"/>
      <c r="H321" s="15"/>
      <c r="I321" s="666"/>
      <c r="J321" s="666"/>
      <c r="K321" s="666"/>
      <c r="L321" s="666"/>
      <c r="M321" s="666"/>
      <c r="N321" s="666"/>
      <c r="O321" s="666"/>
      <c r="P321" s="30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39"/>
      <c r="AE321" s="190"/>
      <c r="AF321" s="13"/>
      <c r="AG321" s="13"/>
      <c r="AH321" s="13"/>
      <c r="AI321" s="13"/>
      <c r="AJ321" s="13"/>
    </row>
    <row r="322" spans="1:36" ht="12" customHeight="1" x14ac:dyDescent="0.25">
      <c r="A322" s="13"/>
      <c r="B322" s="13"/>
      <c r="C322" s="13"/>
      <c r="D322" s="13"/>
      <c r="E322" s="13"/>
      <c r="F322" s="13"/>
      <c r="G322" s="13"/>
      <c r="H322" s="15"/>
      <c r="I322" s="666"/>
      <c r="J322" s="666"/>
      <c r="K322" s="666"/>
      <c r="L322" s="666"/>
      <c r="M322" s="666"/>
      <c r="N322" s="666"/>
      <c r="O322" s="666"/>
      <c r="P322" s="30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39"/>
      <c r="AE322" s="190"/>
      <c r="AF322" s="13"/>
      <c r="AG322" s="13"/>
      <c r="AH322" s="13"/>
      <c r="AI322" s="13"/>
      <c r="AJ322" s="13"/>
    </row>
    <row r="323" spans="1:36" ht="12" customHeight="1" x14ac:dyDescent="0.25">
      <c r="A323" s="13"/>
      <c r="B323" s="13"/>
      <c r="C323" s="13"/>
      <c r="D323" s="13"/>
      <c r="E323" s="13"/>
      <c r="F323" s="13"/>
      <c r="G323" s="13"/>
      <c r="H323" s="15"/>
      <c r="I323" s="666"/>
      <c r="J323" s="666"/>
      <c r="K323" s="666"/>
      <c r="L323" s="666"/>
      <c r="M323" s="666"/>
      <c r="N323" s="666"/>
      <c r="O323" s="666"/>
      <c r="P323" s="30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39"/>
      <c r="AE323" s="190"/>
      <c r="AF323" s="13"/>
      <c r="AG323" s="13"/>
      <c r="AH323" s="13"/>
      <c r="AI323" s="13"/>
      <c r="AJ323" s="13"/>
    </row>
    <row r="324" spans="1:36" ht="12" customHeight="1" x14ac:dyDescent="0.25">
      <c r="A324" s="13"/>
      <c r="B324" s="13"/>
      <c r="C324" s="13"/>
      <c r="D324" s="13"/>
      <c r="E324" s="13"/>
      <c r="F324" s="13"/>
      <c r="G324" s="13"/>
      <c r="H324" s="15"/>
      <c r="I324" s="666"/>
      <c r="J324" s="666"/>
      <c r="K324" s="666"/>
      <c r="L324" s="666"/>
      <c r="M324" s="666"/>
      <c r="N324" s="666"/>
      <c r="O324" s="666"/>
      <c r="P324" s="30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39"/>
      <c r="AE324" s="190"/>
      <c r="AF324" s="13"/>
      <c r="AG324" s="13"/>
      <c r="AH324" s="13"/>
      <c r="AI324" s="13"/>
      <c r="AJ324" s="13"/>
    </row>
    <row r="325" spans="1:36" ht="12" customHeight="1" x14ac:dyDescent="0.25">
      <c r="A325" s="13"/>
      <c r="B325" s="13"/>
      <c r="C325" s="13"/>
      <c r="D325" s="13"/>
      <c r="E325" s="13"/>
      <c r="F325" s="13"/>
      <c r="G325" s="13"/>
      <c r="H325" s="15"/>
      <c r="I325" s="666"/>
      <c r="J325" s="666"/>
      <c r="K325" s="666"/>
      <c r="L325" s="666"/>
      <c r="M325" s="666"/>
      <c r="N325" s="666"/>
      <c r="O325" s="666"/>
      <c r="P325" s="30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39"/>
      <c r="AE325" s="190"/>
      <c r="AF325" s="13"/>
      <c r="AG325" s="13"/>
      <c r="AH325" s="13"/>
      <c r="AI325" s="13"/>
      <c r="AJ325" s="13"/>
    </row>
    <row r="326" spans="1:36" ht="12" customHeight="1" x14ac:dyDescent="0.25">
      <c r="A326" s="13"/>
      <c r="B326" s="13"/>
      <c r="C326" s="13"/>
      <c r="D326" s="13"/>
      <c r="E326" s="13"/>
      <c r="F326" s="13"/>
      <c r="G326" s="13"/>
      <c r="H326" s="15"/>
      <c r="I326" s="666"/>
      <c r="J326" s="666"/>
      <c r="K326" s="666"/>
      <c r="L326" s="666"/>
      <c r="M326" s="666"/>
      <c r="N326" s="666"/>
      <c r="O326" s="666"/>
      <c r="P326" s="30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39"/>
      <c r="AE326" s="190"/>
      <c r="AF326" s="13"/>
      <c r="AG326" s="13"/>
      <c r="AH326" s="13"/>
      <c r="AI326" s="13"/>
      <c r="AJ326" s="13"/>
    </row>
    <row r="327" spans="1:36" ht="12" customHeight="1" x14ac:dyDescent="0.25">
      <c r="A327" s="13"/>
      <c r="B327" s="13"/>
      <c r="C327" s="13"/>
      <c r="D327" s="13"/>
      <c r="E327" s="13"/>
      <c r="F327" s="13"/>
      <c r="G327" s="13"/>
      <c r="H327" s="15"/>
      <c r="I327" s="666"/>
      <c r="J327" s="666"/>
      <c r="K327" s="666"/>
      <c r="L327" s="666"/>
      <c r="M327" s="666"/>
      <c r="N327" s="666"/>
      <c r="O327" s="666"/>
      <c r="P327" s="30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39"/>
      <c r="AE327" s="190"/>
      <c r="AF327" s="13"/>
      <c r="AG327" s="13"/>
      <c r="AH327" s="13"/>
      <c r="AI327" s="13"/>
      <c r="AJ327" s="13"/>
    </row>
    <row r="328" spans="1:36" ht="12" customHeight="1" x14ac:dyDescent="0.25">
      <c r="A328" s="13"/>
      <c r="B328" s="13"/>
      <c r="C328" s="13"/>
      <c r="D328" s="13"/>
      <c r="E328" s="13"/>
      <c r="F328" s="13"/>
      <c r="G328" s="13"/>
      <c r="H328" s="15"/>
      <c r="I328" s="666"/>
      <c r="J328" s="666"/>
      <c r="K328" s="666"/>
      <c r="L328" s="666"/>
      <c r="M328" s="666"/>
      <c r="N328" s="666"/>
      <c r="O328" s="666"/>
      <c r="P328" s="30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39"/>
      <c r="AE328" s="190"/>
      <c r="AF328" s="13"/>
      <c r="AG328" s="13"/>
      <c r="AH328" s="13"/>
      <c r="AI328" s="13"/>
      <c r="AJ328" s="13"/>
    </row>
    <row r="329" spans="1:36" ht="12" customHeight="1" x14ac:dyDescent="0.25">
      <c r="A329" s="13"/>
      <c r="B329" s="13"/>
      <c r="C329" s="13"/>
      <c r="D329" s="13"/>
      <c r="E329" s="13"/>
      <c r="F329" s="13"/>
      <c r="G329" s="13"/>
      <c r="H329" s="15"/>
      <c r="I329" s="666"/>
      <c r="J329" s="666"/>
      <c r="K329" s="666"/>
      <c r="L329" s="666"/>
      <c r="M329" s="666"/>
      <c r="N329" s="666"/>
      <c r="O329" s="666"/>
      <c r="P329" s="30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39"/>
      <c r="AE329" s="190"/>
      <c r="AF329" s="13"/>
      <c r="AG329" s="13"/>
      <c r="AH329" s="13"/>
      <c r="AI329" s="13"/>
      <c r="AJ329" s="13"/>
    </row>
    <row r="330" spans="1:36" ht="12" customHeight="1" x14ac:dyDescent="0.25">
      <c r="A330" s="13"/>
      <c r="B330" s="13"/>
      <c r="C330" s="13"/>
      <c r="D330" s="13"/>
      <c r="E330" s="13"/>
      <c r="F330" s="13"/>
      <c r="G330" s="13"/>
      <c r="H330" s="15"/>
      <c r="I330" s="666"/>
      <c r="J330" s="666"/>
      <c r="K330" s="666"/>
      <c r="L330" s="666"/>
      <c r="M330" s="666"/>
      <c r="N330" s="666"/>
      <c r="O330" s="666"/>
      <c r="P330" s="30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39"/>
      <c r="AE330" s="190"/>
      <c r="AF330" s="13"/>
      <c r="AG330" s="13"/>
      <c r="AH330" s="13"/>
      <c r="AI330" s="13"/>
      <c r="AJ330" s="13"/>
    </row>
    <row r="331" spans="1:36" ht="12" customHeight="1" x14ac:dyDescent="0.25">
      <c r="A331" s="13"/>
      <c r="B331" s="13"/>
      <c r="C331" s="13"/>
      <c r="D331" s="13"/>
      <c r="E331" s="13"/>
      <c r="F331" s="13"/>
      <c r="G331" s="13"/>
      <c r="H331" s="15"/>
      <c r="I331" s="666"/>
      <c r="J331" s="666"/>
      <c r="K331" s="666"/>
      <c r="L331" s="666"/>
      <c r="M331" s="666"/>
      <c r="N331" s="666"/>
      <c r="O331" s="666"/>
      <c r="P331" s="30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39"/>
      <c r="AE331" s="190"/>
      <c r="AF331" s="13"/>
      <c r="AG331" s="13"/>
      <c r="AH331" s="13"/>
      <c r="AI331" s="13"/>
      <c r="AJ331" s="13"/>
    </row>
    <row r="332" spans="1:36" ht="12" customHeight="1" x14ac:dyDescent="0.25">
      <c r="A332" s="13"/>
      <c r="B332" s="13"/>
      <c r="C332" s="13"/>
      <c r="D332" s="13"/>
      <c r="E332" s="13"/>
      <c r="F332" s="13"/>
      <c r="G332" s="13"/>
      <c r="H332" s="15"/>
      <c r="I332" s="666"/>
      <c r="J332" s="666"/>
      <c r="K332" s="666"/>
      <c r="L332" s="666"/>
      <c r="M332" s="666"/>
      <c r="N332" s="666"/>
      <c r="O332" s="666"/>
      <c r="P332" s="30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39"/>
      <c r="AE332" s="190"/>
      <c r="AF332" s="13"/>
      <c r="AG332" s="13"/>
      <c r="AH332" s="13"/>
      <c r="AI332" s="13"/>
      <c r="AJ332" s="13"/>
    </row>
    <row r="333" spans="1:36" ht="12" customHeight="1" x14ac:dyDescent="0.25">
      <c r="A333" s="13"/>
      <c r="B333" s="13"/>
      <c r="C333" s="13"/>
      <c r="D333" s="13"/>
      <c r="E333" s="13"/>
      <c r="F333" s="13"/>
      <c r="G333" s="13"/>
      <c r="H333" s="15"/>
      <c r="I333" s="666"/>
      <c r="J333" s="666"/>
      <c r="K333" s="666"/>
      <c r="L333" s="666"/>
      <c r="M333" s="666"/>
      <c r="N333" s="666"/>
      <c r="O333" s="666"/>
      <c r="P333" s="30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39"/>
      <c r="AE333" s="190"/>
      <c r="AF333" s="13"/>
      <c r="AG333" s="13"/>
      <c r="AH333" s="13"/>
      <c r="AI333" s="13"/>
      <c r="AJ333" s="13"/>
    </row>
    <row r="334" spans="1:36" ht="12" customHeight="1" x14ac:dyDescent="0.25">
      <c r="A334" s="13"/>
      <c r="B334" s="13"/>
      <c r="C334" s="13"/>
      <c r="D334" s="13"/>
      <c r="E334" s="13"/>
      <c r="F334" s="13"/>
      <c r="G334" s="13"/>
      <c r="H334" s="15"/>
      <c r="I334" s="666"/>
      <c r="J334" s="666"/>
      <c r="K334" s="666"/>
      <c r="L334" s="666"/>
      <c r="M334" s="666"/>
      <c r="N334" s="666"/>
      <c r="O334" s="666"/>
      <c r="P334" s="30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39"/>
      <c r="AE334" s="190"/>
      <c r="AF334" s="13"/>
      <c r="AG334" s="13"/>
      <c r="AH334" s="13"/>
      <c r="AI334" s="13"/>
      <c r="AJ334" s="13"/>
    </row>
    <row r="335" spans="1:36" ht="12" customHeight="1" x14ac:dyDescent="0.25">
      <c r="A335" s="13"/>
      <c r="B335" s="13"/>
      <c r="C335" s="13"/>
      <c r="D335" s="13"/>
      <c r="E335" s="13"/>
      <c r="F335" s="13"/>
      <c r="G335" s="13"/>
      <c r="H335" s="15"/>
      <c r="I335" s="666"/>
      <c r="J335" s="666"/>
      <c r="K335" s="666"/>
      <c r="L335" s="666"/>
      <c r="M335" s="666"/>
      <c r="N335" s="666"/>
      <c r="O335" s="666"/>
      <c r="P335" s="30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39"/>
      <c r="AE335" s="190"/>
      <c r="AF335" s="13"/>
      <c r="AG335" s="13"/>
      <c r="AH335" s="13"/>
      <c r="AI335" s="13"/>
      <c r="AJ335" s="13"/>
    </row>
    <row r="336" spans="1:36" ht="12" customHeight="1" x14ac:dyDescent="0.25">
      <c r="A336" s="13"/>
      <c r="B336" s="13"/>
      <c r="C336" s="13"/>
      <c r="D336" s="13"/>
      <c r="E336" s="13"/>
      <c r="F336" s="13"/>
      <c r="G336" s="13"/>
      <c r="H336" s="15"/>
      <c r="I336" s="666"/>
      <c r="J336" s="666"/>
      <c r="K336" s="666"/>
      <c r="L336" s="666"/>
      <c r="M336" s="666"/>
      <c r="N336" s="666"/>
      <c r="O336" s="666"/>
      <c r="P336" s="30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39"/>
      <c r="AE336" s="190"/>
      <c r="AF336" s="13"/>
      <c r="AG336" s="13"/>
      <c r="AH336" s="13"/>
      <c r="AI336" s="13"/>
      <c r="AJ336" s="13"/>
    </row>
    <row r="337" spans="1:36" ht="12" customHeight="1" x14ac:dyDescent="0.25">
      <c r="A337" s="13"/>
      <c r="B337" s="13"/>
      <c r="C337" s="13"/>
      <c r="D337" s="13"/>
      <c r="E337" s="13"/>
      <c r="F337" s="13"/>
      <c r="G337" s="13"/>
      <c r="H337" s="15"/>
      <c r="I337" s="666"/>
      <c r="J337" s="666"/>
      <c r="K337" s="666"/>
      <c r="L337" s="666"/>
      <c r="M337" s="666"/>
      <c r="N337" s="666"/>
      <c r="O337" s="666"/>
      <c r="P337" s="30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39"/>
      <c r="AE337" s="190"/>
      <c r="AF337" s="13"/>
      <c r="AG337" s="13"/>
      <c r="AH337" s="13"/>
      <c r="AI337" s="13"/>
      <c r="AJ337" s="13"/>
    </row>
    <row r="338" spans="1:36" ht="12" customHeight="1" x14ac:dyDescent="0.25">
      <c r="A338" s="13"/>
      <c r="B338" s="13"/>
      <c r="C338" s="13"/>
      <c r="D338" s="13"/>
      <c r="E338" s="13"/>
      <c r="F338" s="13"/>
      <c r="G338" s="13"/>
      <c r="H338" s="15"/>
      <c r="I338" s="666"/>
      <c r="J338" s="666"/>
      <c r="K338" s="666"/>
      <c r="L338" s="666"/>
      <c r="M338" s="666"/>
      <c r="N338" s="666"/>
      <c r="O338" s="666"/>
      <c r="P338" s="30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39"/>
      <c r="AE338" s="190"/>
      <c r="AF338" s="13"/>
      <c r="AG338" s="13"/>
      <c r="AH338" s="13"/>
      <c r="AI338" s="13"/>
      <c r="AJ338" s="13"/>
    </row>
    <row r="339" spans="1:36" ht="12" customHeight="1" x14ac:dyDescent="0.25">
      <c r="A339" s="13"/>
      <c r="B339" s="13"/>
      <c r="C339" s="13"/>
      <c r="D339" s="13"/>
      <c r="E339" s="13"/>
      <c r="F339" s="13"/>
      <c r="G339" s="13"/>
      <c r="H339" s="15"/>
      <c r="I339" s="666"/>
      <c r="J339" s="666"/>
      <c r="K339" s="666"/>
      <c r="L339" s="666"/>
      <c r="M339" s="666"/>
      <c r="N339" s="666"/>
      <c r="O339" s="666"/>
      <c r="P339" s="30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39"/>
      <c r="AE339" s="190"/>
      <c r="AF339" s="13"/>
      <c r="AG339" s="13"/>
      <c r="AH339" s="13"/>
      <c r="AI339" s="13"/>
      <c r="AJ339" s="13"/>
    </row>
    <row r="340" spans="1:36" ht="12" customHeight="1" x14ac:dyDescent="0.25">
      <c r="A340" s="13"/>
      <c r="B340" s="13"/>
      <c r="C340" s="13"/>
      <c r="D340" s="13"/>
      <c r="E340" s="13"/>
      <c r="F340" s="13"/>
      <c r="G340" s="13"/>
      <c r="H340" s="15"/>
      <c r="I340" s="666"/>
      <c r="J340" s="666"/>
      <c r="K340" s="666"/>
      <c r="L340" s="666"/>
      <c r="M340" s="666"/>
      <c r="N340" s="666"/>
      <c r="O340" s="666"/>
      <c r="P340" s="30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39"/>
      <c r="AE340" s="190"/>
      <c r="AF340" s="13"/>
      <c r="AG340" s="13"/>
      <c r="AH340" s="13"/>
      <c r="AI340" s="13"/>
      <c r="AJ340" s="13"/>
    </row>
    <row r="341" spans="1:36" ht="12" customHeight="1" x14ac:dyDescent="0.25">
      <c r="A341" s="13"/>
      <c r="B341" s="13"/>
      <c r="C341" s="13"/>
      <c r="D341" s="13"/>
      <c r="E341" s="13"/>
      <c r="F341" s="13"/>
      <c r="G341" s="13"/>
      <c r="H341" s="15"/>
      <c r="I341" s="666"/>
      <c r="J341" s="666"/>
      <c r="K341" s="666"/>
      <c r="L341" s="666"/>
      <c r="M341" s="666"/>
      <c r="N341" s="666"/>
      <c r="O341" s="666"/>
      <c r="P341" s="30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39"/>
      <c r="AE341" s="190"/>
      <c r="AF341" s="13"/>
      <c r="AG341" s="13"/>
      <c r="AH341" s="13"/>
      <c r="AI341" s="13"/>
      <c r="AJ341" s="13"/>
    </row>
    <row r="342" spans="1:36" ht="12" customHeight="1" x14ac:dyDescent="0.25">
      <c r="A342" s="13"/>
      <c r="B342" s="13"/>
      <c r="C342" s="13"/>
      <c r="D342" s="13"/>
      <c r="E342" s="13"/>
      <c r="F342" s="13"/>
      <c r="G342" s="13"/>
      <c r="H342" s="15"/>
      <c r="I342" s="666"/>
      <c r="J342" s="666"/>
      <c r="K342" s="666"/>
      <c r="L342" s="666"/>
      <c r="M342" s="666"/>
      <c r="N342" s="666"/>
      <c r="O342" s="666"/>
      <c r="P342" s="30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39"/>
      <c r="AE342" s="190"/>
      <c r="AF342" s="13"/>
      <c r="AG342" s="13"/>
      <c r="AH342" s="13"/>
      <c r="AI342" s="13"/>
      <c r="AJ342" s="13"/>
    </row>
    <row r="343" spans="1:36" ht="12" customHeight="1" x14ac:dyDescent="0.25">
      <c r="A343" s="13"/>
      <c r="B343" s="13"/>
      <c r="C343" s="13"/>
      <c r="D343" s="13"/>
      <c r="E343" s="13"/>
      <c r="F343" s="13"/>
      <c r="G343" s="13"/>
      <c r="H343" s="15"/>
      <c r="I343" s="666"/>
      <c r="J343" s="666"/>
      <c r="K343" s="666"/>
      <c r="L343" s="666"/>
      <c r="M343" s="666"/>
      <c r="N343" s="666"/>
      <c r="O343" s="666"/>
      <c r="P343" s="30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39"/>
      <c r="AE343" s="190"/>
      <c r="AF343" s="13"/>
      <c r="AG343" s="13"/>
      <c r="AH343" s="13"/>
      <c r="AI343" s="13"/>
      <c r="AJ343" s="13"/>
    </row>
    <row r="344" spans="1:36" ht="12" customHeight="1" x14ac:dyDescent="0.25">
      <c r="A344" s="13"/>
      <c r="B344" s="13"/>
      <c r="C344" s="13"/>
      <c r="D344" s="13"/>
      <c r="E344" s="13"/>
      <c r="F344" s="13"/>
      <c r="G344" s="13"/>
      <c r="H344" s="15"/>
      <c r="I344" s="666"/>
      <c r="J344" s="666"/>
      <c r="K344" s="666"/>
      <c r="L344" s="666"/>
      <c r="M344" s="666"/>
      <c r="N344" s="666"/>
      <c r="O344" s="666"/>
      <c r="P344" s="30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39"/>
      <c r="AE344" s="190"/>
      <c r="AF344" s="13"/>
      <c r="AG344" s="13"/>
      <c r="AH344" s="13"/>
      <c r="AI344" s="13"/>
      <c r="AJ344" s="13"/>
    </row>
    <row r="345" spans="1:36" ht="12" customHeight="1" x14ac:dyDescent="0.25">
      <c r="A345" s="13"/>
      <c r="B345" s="13"/>
      <c r="C345" s="13"/>
      <c r="D345" s="13"/>
      <c r="E345" s="13"/>
      <c r="F345" s="13"/>
      <c r="G345" s="13"/>
      <c r="H345" s="15"/>
      <c r="I345" s="666"/>
      <c r="J345" s="666"/>
      <c r="K345" s="666"/>
      <c r="L345" s="666"/>
      <c r="M345" s="666"/>
      <c r="N345" s="666"/>
      <c r="O345" s="666"/>
      <c r="P345" s="30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39"/>
      <c r="AE345" s="190"/>
      <c r="AF345" s="13"/>
      <c r="AG345" s="13"/>
      <c r="AH345" s="13"/>
      <c r="AI345" s="13"/>
      <c r="AJ345" s="13"/>
    </row>
    <row r="346" spans="1:36" ht="12" customHeight="1" x14ac:dyDescent="0.25">
      <c r="A346" s="13"/>
      <c r="B346" s="13"/>
      <c r="C346" s="13"/>
      <c r="D346" s="13"/>
      <c r="E346" s="13"/>
      <c r="F346" s="13"/>
      <c r="G346" s="13"/>
      <c r="H346" s="15"/>
      <c r="I346" s="666"/>
      <c r="J346" s="666"/>
      <c r="K346" s="666"/>
      <c r="L346" s="666"/>
      <c r="M346" s="666"/>
      <c r="N346" s="666"/>
      <c r="O346" s="666"/>
      <c r="P346" s="30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39"/>
      <c r="AE346" s="190"/>
      <c r="AF346" s="13"/>
      <c r="AG346" s="13"/>
      <c r="AH346" s="13"/>
      <c r="AI346" s="13"/>
      <c r="AJ346" s="13"/>
    </row>
    <row r="347" spans="1:36" ht="12" customHeight="1" x14ac:dyDescent="0.25">
      <c r="A347" s="13"/>
      <c r="B347" s="13"/>
      <c r="C347" s="13"/>
      <c r="D347" s="13"/>
      <c r="E347" s="13"/>
      <c r="F347" s="13"/>
      <c r="G347" s="13"/>
      <c r="H347" s="15"/>
      <c r="I347" s="666"/>
      <c r="J347" s="666"/>
      <c r="K347" s="666"/>
      <c r="L347" s="666"/>
      <c r="M347" s="666"/>
      <c r="N347" s="666"/>
      <c r="O347" s="666"/>
      <c r="P347" s="30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39"/>
      <c r="AE347" s="190"/>
      <c r="AF347" s="13"/>
      <c r="AG347" s="13"/>
      <c r="AH347" s="13"/>
      <c r="AI347" s="13"/>
      <c r="AJ347" s="13"/>
    </row>
    <row r="348" spans="1:36" ht="12" customHeight="1" x14ac:dyDescent="0.25">
      <c r="A348" s="13"/>
      <c r="B348" s="13"/>
      <c r="C348" s="13"/>
      <c r="D348" s="13"/>
      <c r="E348" s="13"/>
      <c r="F348" s="13"/>
      <c r="G348" s="13"/>
      <c r="H348" s="15"/>
      <c r="I348" s="666"/>
      <c r="J348" s="666"/>
      <c r="K348" s="666"/>
      <c r="L348" s="666"/>
      <c r="M348" s="666"/>
      <c r="N348" s="666"/>
      <c r="O348" s="666"/>
      <c r="P348" s="30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39"/>
      <c r="AE348" s="190"/>
      <c r="AF348" s="13"/>
      <c r="AG348" s="13"/>
      <c r="AH348" s="13"/>
      <c r="AI348" s="13"/>
      <c r="AJ348" s="13"/>
    </row>
    <row r="349" spans="1:36" ht="12" customHeight="1" x14ac:dyDescent="0.25">
      <c r="A349" s="13"/>
      <c r="B349" s="13"/>
      <c r="C349" s="13"/>
      <c r="D349" s="13"/>
      <c r="E349" s="13"/>
      <c r="F349" s="13"/>
      <c r="G349" s="13"/>
      <c r="H349" s="15"/>
      <c r="I349" s="666"/>
      <c r="J349" s="666"/>
      <c r="K349" s="666"/>
      <c r="L349" s="666"/>
      <c r="M349" s="666"/>
      <c r="N349" s="666"/>
      <c r="O349" s="666"/>
      <c r="P349" s="30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39"/>
      <c r="AE349" s="190"/>
      <c r="AF349" s="13"/>
      <c r="AG349" s="13"/>
      <c r="AH349" s="13"/>
      <c r="AI349" s="13"/>
      <c r="AJ349" s="13"/>
    </row>
    <row r="350" spans="1:36" ht="12" customHeight="1" x14ac:dyDescent="0.25">
      <c r="A350" s="13"/>
      <c r="B350" s="13"/>
      <c r="C350" s="13"/>
      <c r="D350" s="13"/>
      <c r="E350" s="13"/>
      <c r="F350" s="13"/>
      <c r="G350" s="13"/>
      <c r="H350" s="15"/>
      <c r="I350" s="666"/>
      <c r="J350" s="666"/>
      <c r="K350" s="666"/>
      <c r="L350" s="666"/>
      <c r="M350" s="666"/>
      <c r="N350" s="666"/>
      <c r="O350" s="666"/>
      <c r="P350" s="30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39"/>
      <c r="AE350" s="190"/>
      <c r="AF350" s="13"/>
      <c r="AG350" s="13"/>
      <c r="AH350" s="13"/>
      <c r="AI350" s="13"/>
      <c r="AJ350" s="13"/>
    </row>
    <row r="351" spans="1:36" ht="12" customHeight="1" x14ac:dyDescent="0.25">
      <c r="A351" s="13"/>
      <c r="B351" s="13"/>
      <c r="C351" s="13"/>
      <c r="D351" s="13"/>
      <c r="E351" s="13"/>
      <c r="F351" s="13"/>
      <c r="G351" s="13"/>
      <c r="H351" s="15"/>
      <c r="I351" s="666"/>
      <c r="J351" s="666"/>
      <c r="K351" s="666"/>
      <c r="L351" s="666"/>
      <c r="M351" s="666"/>
      <c r="N351" s="666"/>
      <c r="O351" s="666"/>
      <c r="P351" s="30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39"/>
      <c r="AE351" s="190"/>
      <c r="AF351" s="13"/>
      <c r="AG351" s="13"/>
      <c r="AH351" s="13"/>
      <c r="AI351" s="13"/>
      <c r="AJ351" s="13"/>
    </row>
    <row r="352" spans="1:36" ht="12" customHeight="1" x14ac:dyDescent="0.25">
      <c r="A352" s="13"/>
      <c r="B352" s="13"/>
      <c r="C352" s="13"/>
      <c r="D352" s="13"/>
      <c r="E352" s="13"/>
      <c r="F352" s="13"/>
      <c r="G352" s="13"/>
      <c r="H352" s="15"/>
      <c r="I352" s="666"/>
      <c r="J352" s="666"/>
      <c r="K352" s="666"/>
      <c r="L352" s="666"/>
      <c r="M352" s="666"/>
      <c r="N352" s="666"/>
      <c r="O352" s="666"/>
      <c r="P352" s="30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39"/>
      <c r="AE352" s="190"/>
      <c r="AF352" s="13"/>
      <c r="AG352" s="13"/>
      <c r="AH352" s="13"/>
      <c r="AI352" s="13"/>
      <c r="AJ352" s="13"/>
    </row>
    <row r="353" spans="1:36" ht="12" customHeight="1" x14ac:dyDescent="0.25">
      <c r="A353" s="13"/>
      <c r="B353" s="13"/>
      <c r="C353" s="13"/>
      <c r="D353" s="13"/>
      <c r="E353" s="13"/>
      <c r="F353" s="13"/>
      <c r="G353" s="13"/>
      <c r="H353" s="15"/>
      <c r="I353" s="666"/>
      <c r="J353" s="666"/>
      <c r="K353" s="666"/>
      <c r="L353" s="666"/>
      <c r="M353" s="666"/>
      <c r="N353" s="666"/>
      <c r="O353" s="666"/>
      <c r="P353" s="30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39"/>
      <c r="AE353" s="190"/>
      <c r="AF353" s="13"/>
      <c r="AG353" s="13"/>
      <c r="AH353" s="13"/>
      <c r="AI353" s="13"/>
      <c r="AJ353" s="13"/>
    </row>
    <row r="354" spans="1:36" ht="12" customHeight="1" x14ac:dyDescent="0.25">
      <c r="A354" s="13"/>
      <c r="B354" s="13"/>
      <c r="C354" s="13"/>
      <c r="D354" s="13"/>
      <c r="E354" s="13"/>
      <c r="F354" s="13"/>
      <c r="G354" s="13"/>
      <c r="H354" s="15"/>
      <c r="I354" s="666"/>
      <c r="J354" s="666"/>
      <c r="K354" s="666"/>
      <c r="L354" s="666"/>
      <c r="M354" s="666"/>
      <c r="N354" s="666"/>
      <c r="O354" s="666"/>
      <c r="P354" s="30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39"/>
      <c r="AE354" s="190"/>
      <c r="AF354" s="13"/>
      <c r="AG354" s="13"/>
      <c r="AH354" s="13"/>
      <c r="AI354" s="13"/>
      <c r="AJ354" s="13"/>
    </row>
    <row r="355" spans="1:36" ht="12" customHeight="1" x14ac:dyDescent="0.25">
      <c r="A355" s="13"/>
      <c r="B355" s="13"/>
      <c r="C355" s="13"/>
      <c r="D355" s="13"/>
      <c r="E355" s="13"/>
      <c r="F355" s="13"/>
      <c r="G355" s="13"/>
      <c r="H355" s="15"/>
      <c r="I355" s="666"/>
      <c r="J355" s="666"/>
      <c r="K355" s="666"/>
      <c r="L355" s="666"/>
      <c r="M355" s="666"/>
      <c r="N355" s="666"/>
      <c r="O355" s="666"/>
      <c r="P355" s="30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39"/>
      <c r="AE355" s="190"/>
      <c r="AF355" s="13"/>
      <c r="AG355" s="13"/>
      <c r="AH355" s="13"/>
      <c r="AI355" s="13"/>
      <c r="AJ355" s="13"/>
    </row>
    <row r="356" spans="1:36" ht="12" customHeight="1" x14ac:dyDescent="0.25">
      <c r="A356" s="13"/>
      <c r="B356" s="13"/>
      <c r="C356" s="13"/>
      <c r="D356" s="13"/>
      <c r="E356" s="13"/>
      <c r="F356" s="13"/>
      <c r="G356" s="13"/>
      <c r="H356" s="15"/>
      <c r="I356" s="666"/>
      <c r="J356" s="666"/>
      <c r="K356" s="666"/>
      <c r="L356" s="666"/>
      <c r="M356" s="666"/>
      <c r="N356" s="666"/>
      <c r="O356" s="666"/>
      <c r="P356" s="30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39"/>
      <c r="AE356" s="190"/>
      <c r="AF356" s="13"/>
      <c r="AG356" s="13"/>
      <c r="AH356" s="13"/>
      <c r="AI356" s="13"/>
      <c r="AJ356" s="13"/>
    </row>
    <row r="357" spans="1:36" ht="12" customHeight="1" x14ac:dyDescent="0.25">
      <c r="A357" s="13"/>
      <c r="B357" s="13"/>
      <c r="C357" s="13"/>
      <c r="D357" s="13"/>
      <c r="E357" s="13"/>
      <c r="F357" s="13"/>
      <c r="G357" s="13"/>
      <c r="H357" s="15"/>
      <c r="I357" s="666"/>
      <c r="J357" s="666"/>
      <c r="K357" s="666"/>
      <c r="L357" s="666"/>
      <c r="M357" s="666"/>
      <c r="N357" s="666"/>
      <c r="O357" s="666"/>
      <c r="P357" s="30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39"/>
      <c r="AE357" s="190"/>
      <c r="AF357" s="13"/>
      <c r="AG357" s="13"/>
      <c r="AH357" s="13"/>
      <c r="AI357" s="13"/>
      <c r="AJ357" s="13"/>
    </row>
    <row r="358" spans="1:36" ht="12" customHeight="1" x14ac:dyDescent="0.25">
      <c r="A358" s="13"/>
      <c r="B358" s="13"/>
      <c r="C358" s="13"/>
      <c r="D358" s="13"/>
      <c r="E358" s="13"/>
      <c r="F358" s="13"/>
      <c r="G358" s="13"/>
      <c r="H358" s="15"/>
      <c r="I358" s="666"/>
      <c r="J358" s="666"/>
      <c r="K358" s="666"/>
      <c r="L358" s="666"/>
      <c r="M358" s="666"/>
      <c r="N358" s="666"/>
      <c r="O358" s="666"/>
      <c r="P358" s="30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39"/>
      <c r="AE358" s="190"/>
      <c r="AF358" s="13"/>
      <c r="AG358" s="13"/>
      <c r="AH358" s="13"/>
      <c r="AI358" s="13"/>
      <c r="AJ358" s="13"/>
    </row>
    <row r="359" spans="1:36" ht="12" customHeight="1" x14ac:dyDescent="0.25">
      <c r="A359" s="13"/>
      <c r="B359" s="13"/>
      <c r="C359" s="13"/>
      <c r="D359" s="13"/>
      <c r="E359" s="13"/>
      <c r="F359" s="13"/>
      <c r="G359" s="13"/>
      <c r="H359" s="15"/>
      <c r="I359" s="666"/>
      <c r="J359" s="666"/>
      <c r="K359" s="666"/>
      <c r="L359" s="666"/>
      <c r="M359" s="666"/>
      <c r="N359" s="666"/>
      <c r="O359" s="666"/>
      <c r="P359" s="30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39"/>
      <c r="AE359" s="190"/>
      <c r="AF359" s="13"/>
      <c r="AG359" s="13"/>
      <c r="AH359" s="13"/>
      <c r="AI359" s="13"/>
      <c r="AJ359" s="13"/>
    </row>
    <row r="360" spans="1:36" ht="12" customHeight="1" x14ac:dyDescent="0.25">
      <c r="A360" s="13"/>
      <c r="B360" s="13"/>
      <c r="C360" s="13"/>
      <c r="D360" s="13"/>
      <c r="E360" s="13"/>
      <c r="F360" s="13"/>
      <c r="G360" s="13"/>
      <c r="H360" s="15"/>
      <c r="I360" s="666"/>
      <c r="J360" s="666"/>
      <c r="K360" s="666"/>
      <c r="L360" s="666"/>
      <c r="M360" s="666"/>
      <c r="N360" s="666"/>
      <c r="O360" s="666"/>
      <c r="P360" s="30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39"/>
      <c r="AE360" s="190"/>
      <c r="AF360" s="13"/>
      <c r="AG360" s="13"/>
      <c r="AH360" s="13"/>
      <c r="AI360" s="13"/>
      <c r="AJ360" s="13"/>
    </row>
    <row r="361" spans="1:36" ht="12" customHeight="1" x14ac:dyDescent="0.25">
      <c r="A361" s="13"/>
      <c r="B361" s="13"/>
      <c r="C361" s="13"/>
      <c r="D361" s="13"/>
      <c r="E361" s="13"/>
      <c r="F361" s="13"/>
      <c r="G361" s="13"/>
      <c r="H361" s="15"/>
      <c r="I361" s="666"/>
      <c r="J361" s="666"/>
      <c r="K361" s="666"/>
      <c r="L361" s="666"/>
      <c r="M361" s="666"/>
      <c r="N361" s="666"/>
      <c r="O361" s="666"/>
      <c r="P361" s="30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39"/>
      <c r="AE361" s="190"/>
      <c r="AF361" s="13"/>
      <c r="AG361" s="13"/>
      <c r="AH361" s="13"/>
      <c r="AI361" s="13"/>
      <c r="AJ361" s="13"/>
    </row>
    <row r="362" spans="1:36" ht="12" customHeight="1" x14ac:dyDescent="0.25">
      <c r="A362" s="13"/>
      <c r="B362" s="13"/>
      <c r="C362" s="13"/>
      <c r="D362" s="13"/>
      <c r="E362" s="13"/>
      <c r="F362" s="13"/>
      <c r="G362" s="13"/>
      <c r="H362" s="15"/>
      <c r="I362" s="666"/>
      <c r="J362" s="666"/>
      <c r="K362" s="666"/>
      <c r="L362" s="666"/>
      <c r="M362" s="666"/>
      <c r="N362" s="666"/>
      <c r="O362" s="666"/>
      <c r="P362" s="30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39"/>
      <c r="AE362" s="190"/>
      <c r="AF362" s="13"/>
      <c r="AG362" s="13"/>
      <c r="AH362" s="13"/>
      <c r="AI362" s="13"/>
      <c r="AJ362" s="13"/>
    </row>
    <row r="363" spans="1:36" ht="12" customHeight="1" x14ac:dyDescent="0.25">
      <c r="A363" s="13"/>
      <c r="B363" s="13"/>
      <c r="C363" s="13"/>
      <c r="D363" s="13"/>
      <c r="E363" s="13"/>
      <c r="F363" s="13"/>
      <c r="G363" s="13"/>
      <c r="H363" s="15"/>
      <c r="I363" s="666"/>
      <c r="J363" s="666"/>
      <c r="K363" s="666"/>
      <c r="L363" s="666"/>
      <c r="M363" s="666"/>
      <c r="N363" s="666"/>
      <c r="O363" s="666"/>
      <c r="P363" s="30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39"/>
      <c r="AE363" s="190"/>
      <c r="AF363" s="13"/>
      <c r="AG363" s="13"/>
      <c r="AH363" s="13"/>
      <c r="AI363" s="13"/>
      <c r="AJ363" s="13"/>
    </row>
    <row r="364" spans="1:36" ht="12" customHeight="1" x14ac:dyDescent="0.25">
      <c r="A364" s="13"/>
      <c r="B364" s="13"/>
      <c r="C364" s="13"/>
      <c r="D364" s="13"/>
      <c r="E364" s="13"/>
      <c r="F364" s="13"/>
      <c r="G364" s="13"/>
      <c r="H364" s="15"/>
      <c r="I364" s="666"/>
      <c r="J364" s="666"/>
      <c r="K364" s="666"/>
      <c r="L364" s="666"/>
      <c r="M364" s="666"/>
      <c r="N364" s="666"/>
      <c r="O364" s="666"/>
      <c r="P364" s="30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39"/>
      <c r="AE364" s="190"/>
      <c r="AF364" s="13"/>
      <c r="AG364" s="13"/>
      <c r="AH364" s="13"/>
      <c r="AI364" s="13"/>
      <c r="AJ364" s="13"/>
    </row>
    <row r="365" spans="1:36" ht="12" customHeight="1" x14ac:dyDescent="0.25">
      <c r="A365" s="13"/>
      <c r="B365" s="13"/>
      <c r="C365" s="13"/>
      <c r="D365" s="13"/>
      <c r="E365" s="13"/>
      <c r="F365" s="13"/>
      <c r="G365" s="13"/>
      <c r="H365" s="15"/>
      <c r="I365" s="666"/>
      <c r="J365" s="666"/>
      <c r="K365" s="666"/>
      <c r="L365" s="666"/>
      <c r="M365" s="666"/>
      <c r="N365" s="666"/>
      <c r="O365" s="666"/>
      <c r="P365" s="30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39"/>
      <c r="AE365" s="190"/>
      <c r="AF365" s="13"/>
      <c r="AG365" s="13"/>
      <c r="AH365" s="13"/>
      <c r="AI365" s="13"/>
      <c r="AJ365" s="13"/>
    </row>
    <row r="366" spans="1:36" ht="12" customHeight="1" x14ac:dyDescent="0.25">
      <c r="A366" s="13"/>
      <c r="B366" s="13"/>
      <c r="C366" s="13"/>
      <c r="D366" s="13"/>
      <c r="E366" s="13"/>
      <c r="F366" s="13"/>
      <c r="G366" s="13"/>
      <c r="H366" s="15"/>
      <c r="I366" s="666"/>
      <c r="J366" s="666"/>
      <c r="K366" s="666"/>
      <c r="L366" s="666"/>
      <c r="M366" s="666"/>
      <c r="N366" s="666"/>
      <c r="O366" s="666"/>
      <c r="P366" s="30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39"/>
      <c r="AE366" s="190"/>
      <c r="AF366" s="13"/>
      <c r="AG366" s="13"/>
      <c r="AH366" s="13"/>
      <c r="AI366" s="13"/>
      <c r="AJ366" s="13"/>
    </row>
    <row r="367" spans="1:36" ht="12" customHeight="1" x14ac:dyDescent="0.25">
      <c r="A367" s="13"/>
      <c r="B367" s="13"/>
      <c r="C367" s="13"/>
      <c r="D367" s="13"/>
      <c r="E367" s="13"/>
      <c r="F367" s="13"/>
      <c r="G367" s="13"/>
      <c r="H367" s="15"/>
      <c r="I367" s="666"/>
      <c r="J367" s="666"/>
      <c r="K367" s="666"/>
      <c r="L367" s="666"/>
      <c r="M367" s="666"/>
      <c r="N367" s="666"/>
      <c r="O367" s="666"/>
      <c r="P367" s="30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39"/>
      <c r="AE367" s="190"/>
      <c r="AF367" s="13"/>
      <c r="AG367" s="13"/>
      <c r="AH367" s="13"/>
      <c r="AI367" s="13"/>
      <c r="AJ367" s="13"/>
    </row>
    <row r="368" spans="1:36" ht="12" customHeight="1" x14ac:dyDescent="0.25">
      <c r="A368" s="13"/>
      <c r="B368" s="13"/>
      <c r="C368" s="13"/>
      <c r="D368" s="13"/>
      <c r="E368" s="13"/>
      <c r="F368" s="13"/>
      <c r="G368" s="13"/>
      <c r="H368" s="15"/>
      <c r="I368" s="666"/>
      <c r="J368" s="666"/>
      <c r="K368" s="666"/>
      <c r="L368" s="666"/>
      <c r="M368" s="666"/>
      <c r="N368" s="666"/>
      <c r="O368" s="666"/>
      <c r="P368" s="30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39"/>
      <c r="AE368" s="190"/>
      <c r="AF368" s="13"/>
      <c r="AG368" s="13"/>
      <c r="AH368" s="13"/>
      <c r="AI368" s="13"/>
      <c r="AJ368" s="13"/>
    </row>
    <row r="369" spans="1:36" ht="12" customHeight="1" x14ac:dyDescent="0.25">
      <c r="A369" s="13"/>
      <c r="B369" s="13"/>
      <c r="C369" s="13"/>
      <c r="D369" s="13"/>
      <c r="E369" s="13"/>
      <c r="F369" s="13"/>
      <c r="G369" s="13"/>
      <c r="H369" s="15"/>
      <c r="I369" s="666"/>
      <c r="J369" s="666"/>
      <c r="K369" s="666"/>
      <c r="L369" s="666"/>
      <c r="M369" s="666"/>
      <c r="N369" s="666"/>
      <c r="O369" s="666"/>
      <c r="P369" s="30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39"/>
      <c r="AE369" s="190"/>
      <c r="AF369" s="13"/>
      <c r="AG369" s="13"/>
      <c r="AH369" s="13"/>
      <c r="AI369" s="13"/>
      <c r="AJ369" s="13"/>
    </row>
    <row r="370" spans="1:36" ht="12" customHeight="1" x14ac:dyDescent="0.25">
      <c r="A370" s="13"/>
      <c r="B370" s="13"/>
      <c r="C370" s="13"/>
      <c r="D370" s="13"/>
      <c r="E370" s="13"/>
      <c r="F370" s="13"/>
      <c r="G370" s="13"/>
      <c r="H370" s="15"/>
      <c r="I370" s="666"/>
      <c r="J370" s="666"/>
      <c r="K370" s="666"/>
      <c r="L370" s="666"/>
      <c r="M370" s="666"/>
      <c r="N370" s="666"/>
      <c r="O370" s="666"/>
      <c r="P370" s="30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39"/>
      <c r="AE370" s="190"/>
      <c r="AF370" s="13"/>
      <c r="AG370" s="13"/>
      <c r="AH370" s="13"/>
      <c r="AI370" s="13"/>
      <c r="AJ370" s="13"/>
    </row>
    <row r="371" spans="1:36" ht="12" customHeight="1" x14ac:dyDescent="0.25">
      <c r="A371" s="13"/>
      <c r="B371" s="13"/>
      <c r="C371" s="13"/>
      <c r="D371" s="13"/>
      <c r="E371" s="13"/>
      <c r="F371" s="13"/>
      <c r="G371" s="13"/>
      <c r="H371" s="15"/>
      <c r="I371" s="666"/>
      <c r="J371" s="666"/>
      <c r="K371" s="666"/>
      <c r="L371" s="666"/>
      <c r="M371" s="666"/>
      <c r="N371" s="666"/>
      <c r="O371" s="666"/>
      <c r="P371" s="30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39"/>
      <c r="AE371" s="190"/>
      <c r="AF371" s="13"/>
      <c r="AG371" s="13"/>
      <c r="AH371" s="13"/>
      <c r="AI371" s="13"/>
      <c r="AJ371" s="13"/>
    </row>
    <row r="372" spans="1:36" ht="12" customHeight="1" x14ac:dyDescent="0.25">
      <c r="A372" s="13"/>
      <c r="B372" s="13"/>
      <c r="C372" s="13"/>
      <c r="D372" s="13"/>
      <c r="E372" s="13"/>
      <c r="F372" s="13"/>
      <c r="G372" s="13"/>
      <c r="H372" s="15"/>
      <c r="I372" s="666"/>
      <c r="J372" s="666"/>
      <c r="K372" s="666"/>
      <c r="L372" s="666"/>
      <c r="M372" s="666"/>
      <c r="N372" s="666"/>
      <c r="O372" s="666"/>
      <c r="P372" s="30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39"/>
      <c r="AE372" s="190"/>
      <c r="AF372" s="13"/>
      <c r="AG372" s="13"/>
      <c r="AH372" s="13"/>
      <c r="AI372" s="13"/>
      <c r="AJ372" s="13"/>
    </row>
    <row r="373" spans="1:36" ht="12" customHeight="1" x14ac:dyDescent="0.25">
      <c r="A373" s="13"/>
      <c r="B373" s="13"/>
      <c r="C373" s="13"/>
      <c r="D373" s="13"/>
      <c r="E373" s="13"/>
      <c r="F373" s="13"/>
      <c r="G373" s="13"/>
      <c r="H373" s="15"/>
      <c r="I373" s="666"/>
      <c r="J373" s="666"/>
      <c r="K373" s="666"/>
      <c r="L373" s="666"/>
      <c r="M373" s="666"/>
      <c r="N373" s="666"/>
      <c r="O373" s="666"/>
      <c r="P373" s="30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39"/>
      <c r="AE373" s="190"/>
      <c r="AF373" s="13"/>
      <c r="AG373" s="13"/>
      <c r="AH373" s="13"/>
      <c r="AI373" s="13"/>
      <c r="AJ373" s="13"/>
    </row>
    <row r="374" spans="1:36" ht="12" customHeight="1" x14ac:dyDescent="0.25">
      <c r="A374" s="13"/>
      <c r="B374" s="13"/>
      <c r="C374" s="13"/>
      <c r="D374" s="13"/>
      <c r="E374" s="13"/>
      <c r="F374" s="13"/>
      <c r="G374" s="13"/>
      <c r="H374" s="15"/>
      <c r="I374" s="666"/>
      <c r="J374" s="666"/>
      <c r="K374" s="666"/>
      <c r="L374" s="666"/>
      <c r="M374" s="666"/>
      <c r="N374" s="666"/>
      <c r="O374" s="666"/>
      <c r="P374" s="30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39"/>
      <c r="AE374" s="190"/>
      <c r="AF374" s="13"/>
      <c r="AG374" s="13"/>
      <c r="AH374" s="13"/>
      <c r="AI374" s="13"/>
      <c r="AJ374" s="13"/>
    </row>
    <row r="375" spans="1:36" ht="12" customHeight="1" x14ac:dyDescent="0.25">
      <c r="A375" s="13"/>
      <c r="B375" s="13"/>
      <c r="C375" s="13"/>
      <c r="D375" s="13"/>
      <c r="E375" s="13"/>
      <c r="F375" s="13"/>
      <c r="G375" s="13"/>
      <c r="H375" s="15"/>
      <c r="I375" s="666"/>
      <c r="J375" s="666"/>
      <c r="K375" s="666"/>
      <c r="L375" s="666"/>
      <c r="M375" s="666"/>
      <c r="N375" s="666"/>
      <c r="O375" s="666"/>
      <c r="P375" s="30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39"/>
      <c r="AE375" s="190"/>
      <c r="AF375" s="13"/>
      <c r="AG375" s="13"/>
      <c r="AH375" s="13"/>
      <c r="AI375" s="13"/>
      <c r="AJ375" s="13"/>
    </row>
    <row r="376" spans="1:36" ht="12" customHeight="1" x14ac:dyDescent="0.25">
      <c r="A376" s="13"/>
      <c r="B376" s="13"/>
      <c r="C376" s="13"/>
      <c r="D376" s="13"/>
      <c r="E376" s="13"/>
      <c r="F376" s="13"/>
      <c r="G376" s="13"/>
      <c r="H376" s="15"/>
      <c r="I376" s="666"/>
      <c r="J376" s="666"/>
      <c r="K376" s="666"/>
      <c r="L376" s="666"/>
      <c r="M376" s="666"/>
      <c r="N376" s="666"/>
      <c r="O376" s="666"/>
      <c r="P376" s="30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39"/>
      <c r="AE376" s="190"/>
      <c r="AF376" s="13"/>
      <c r="AG376" s="13"/>
      <c r="AH376" s="13"/>
      <c r="AI376" s="13"/>
      <c r="AJ376" s="13"/>
    </row>
    <row r="377" spans="1:36" ht="12" customHeight="1" x14ac:dyDescent="0.25">
      <c r="A377" s="13"/>
      <c r="B377" s="13"/>
      <c r="C377" s="13"/>
      <c r="D377" s="13"/>
      <c r="E377" s="13"/>
      <c r="F377" s="13"/>
      <c r="G377" s="13"/>
      <c r="H377" s="15"/>
      <c r="I377" s="666"/>
      <c r="J377" s="666"/>
      <c r="K377" s="666"/>
      <c r="L377" s="666"/>
      <c r="M377" s="666"/>
      <c r="N377" s="666"/>
      <c r="O377" s="666"/>
      <c r="P377" s="30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39"/>
      <c r="AE377" s="190"/>
      <c r="AF377" s="13"/>
      <c r="AG377" s="13"/>
      <c r="AH377" s="13"/>
      <c r="AI377" s="13"/>
      <c r="AJ377" s="13"/>
    </row>
    <row r="378" spans="1:36" ht="12" customHeight="1" x14ac:dyDescent="0.25">
      <c r="A378" s="13"/>
      <c r="B378" s="13"/>
      <c r="C378" s="13"/>
      <c r="D378" s="13"/>
      <c r="E378" s="13"/>
      <c r="F378" s="13"/>
      <c r="G378" s="13"/>
      <c r="H378" s="15"/>
      <c r="I378" s="666"/>
      <c r="J378" s="666"/>
      <c r="K378" s="666"/>
      <c r="L378" s="666"/>
      <c r="M378" s="666"/>
      <c r="N378" s="666"/>
      <c r="O378" s="666"/>
      <c r="P378" s="30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39"/>
      <c r="AE378" s="190"/>
      <c r="AF378" s="13"/>
      <c r="AG378" s="13"/>
      <c r="AH378" s="13"/>
      <c r="AI378" s="13"/>
      <c r="AJ378" s="13"/>
    </row>
    <row r="379" spans="1:36" ht="12" customHeight="1" x14ac:dyDescent="0.25">
      <c r="A379" s="13"/>
      <c r="B379" s="13"/>
      <c r="C379" s="13"/>
      <c r="D379" s="13"/>
      <c r="E379" s="13"/>
      <c r="F379" s="13"/>
      <c r="G379" s="13"/>
      <c r="H379" s="15"/>
      <c r="I379" s="666"/>
      <c r="J379" s="666"/>
      <c r="K379" s="666"/>
      <c r="L379" s="666"/>
      <c r="M379" s="666"/>
      <c r="N379" s="666"/>
      <c r="O379" s="666"/>
      <c r="P379" s="30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39"/>
      <c r="AE379" s="190"/>
      <c r="AF379" s="13"/>
      <c r="AG379" s="13"/>
      <c r="AH379" s="13"/>
      <c r="AI379" s="13"/>
      <c r="AJ379" s="13"/>
    </row>
    <row r="380" spans="1:36" ht="12" customHeight="1" x14ac:dyDescent="0.25">
      <c r="A380" s="13"/>
      <c r="B380" s="13"/>
      <c r="C380" s="13"/>
      <c r="D380" s="13"/>
      <c r="E380" s="13"/>
      <c r="F380" s="13"/>
      <c r="G380" s="13"/>
      <c r="H380" s="15"/>
      <c r="I380" s="666"/>
      <c r="J380" s="666"/>
      <c r="K380" s="666"/>
      <c r="L380" s="666"/>
      <c r="M380" s="666"/>
      <c r="N380" s="666"/>
      <c r="O380" s="666"/>
      <c r="P380" s="30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39"/>
      <c r="AE380" s="190"/>
      <c r="AF380" s="13"/>
      <c r="AG380" s="13"/>
      <c r="AH380" s="13"/>
      <c r="AI380" s="13"/>
      <c r="AJ380" s="13"/>
    </row>
    <row r="381" spans="1:36" ht="12" customHeight="1" x14ac:dyDescent="0.25">
      <c r="A381" s="13"/>
      <c r="B381" s="13"/>
      <c r="C381" s="13"/>
      <c r="D381" s="13"/>
      <c r="E381" s="13"/>
      <c r="F381" s="13"/>
      <c r="G381" s="13"/>
      <c r="H381" s="15"/>
      <c r="I381" s="666"/>
      <c r="J381" s="666"/>
      <c r="K381" s="666"/>
      <c r="L381" s="666"/>
      <c r="M381" s="666"/>
      <c r="N381" s="666"/>
      <c r="O381" s="666"/>
      <c r="P381" s="30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39"/>
      <c r="AE381" s="190"/>
      <c r="AF381" s="13"/>
      <c r="AG381" s="13"/>
      <c r="AH381" s="13"/>
      <c r="AI381" s="13"/>
      <c r="AJ381" s="13"/>
    </row>
    <row r="382" spans="1:36" ht="12" customHeight="1" x14ac:dyDescent="0.25">
      <c r="A382" s="13"/>
      <c r="B382" s="13"/>
      <c r="C382" s="13"/>
      <c r="D382" s="13"/>
      <c r="E382" s="13"/>
      <c r="F382" s="13"/>
      <c r="G382" s="13"/>
      <c r="H382" s="15"/>
      <c r="I382" s="666"/>
      <c r="J382" s="666"/>
      <c r="K382" s="666"/>
      <c r="L382" s="666"/>
      <c r="M382" s="666"/>
      <c r="N382" s="666"/>
      <c r="O382" s="666"/>
      <c r="P382" s="30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39"/>
      <c r="AE382" s="190"/>
      <c r="AF382" s="13"/>
      <c r="AG382" s="13"/>
      <c r="AH382" s="13"/>
      <c r="AI382" s="13"/>
      <c r="AJ382" s="13"/>
    </row>
    <row r="383" spans="1:36" ht="12" customHeight="1" x14ac:dyDescent="0.25">
      <c r="A383" s="13"/>
      <c r="B383" s="13"/>
      <c r="C383" s="13"/>
      <c r="D383" s="13"/>
      <c r="E383" s="13"/>
      <c r="F383" s="13"/>
      <c r="G383" s="13"/>
      <c r="H383" s="15"/>
      <c r="I383" s="666"/>
      <c r="J383" s="666"/>
      <c r="K383" s="666"/>
      <c r="L383" s="666"/>
      <c r="M383" s="666"/>
      <c r="N383" s="666"/>
      <c r="O383" s="666"/>
      <c r="P383" s="30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39"/>
      <c r="AE383" s="190"/>
      <c r="AF383" s="13"/>
      <c r="AG383" s="13"/>
      <c r="AH383" s="13"/>
      <c r="AI383" s="13"/>
      <c r="AJ383" s="13"/>
    </row>
    <row r="384" spans="1:36" ht="12" customHeight="1" x14ac:dyDescent="0.25">
      <c r="A384" s="13"/>
      <c r="B384" s="13"/>
      <c r="C384" s="13"/>
      <c r="D384" s="13"/>
      <c r="E384" s="13"/>
      <c r="F384" s="13"/>
      <c r="G384" s="13"/>
      <c r="H384" s="15"/>
      <c r="I384" s="666"/>
      <c r="J384" s="666"/>
      <c r="K384" s="666"/>
      <c r="L384" s="666"/>
      <c r="M384" s="666"/>
      <c r="N384" s="666"/>
      <c r="O384" s="666"/>
      <c r="P384" s="30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39"/>
      <c r="AE384" s="190"/>
      <c r="AF384" s="13"/>
      <c r="AG384" s="13"/>
      <c r="AH384" s="13"/>
      <c r="AI384" s="13"/>
      <c r="AJ384" s="13"/>
    </row>
    <row r="385" spans="1:36" ht="12" customHeight="1" x14ac:dyDescent="0.25">
      <c r="A385" s="13"/>
      <c r="B385" s="13"/>
      <c r="C385" s="13"/>
      <c r="D385" s="13"/>
      <c r="E385" s="13"/>
      <c r="F385" s="13"/>
      <c r="G385" s="13"/>
      <c r="H385" s="15"/>
      <c r="I385" s="666"/>
      <c r="J385" s="666"/>
      <c r="K385" s="666"/>
      <c r="L385" s="666"/>
      <c r="M385" s="666"/>
      <c r="N385" s="666"/>
      <c r="O385" s="666"/>
      <c r="P385" s="30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39"/>
      <c r="AE385" s="190"/>
      <c r="AF385" s="13"/>
      <c r="AG385" s="13"/>
      <c r="AH385" s="13"/>
      <c r="AI385" s="13"/>
      <c r="AJ385" s="13"/>
    </row>
    <row r="386" spans="1:36" ht="12" customHeight="1" x14ac:dyDescent="0.25">
      <c r="A386" s="13"/>
      <c r="B386" s="13"/>
      <c r="C386" s="13"/>
      <c r="D386" s="13"/>
      <c r="E386" s="13"/>
      <c r="F386" s="13"/>
      <c r="G386" s="13"/>
      <c r="H386" s="15"/>
      <c r="I386" s="666"/>
      <c r="J386" s="666"/>
      <c r="K386" s="666"/>
      <c r="L386" s="666"/>
      <c r="M386" s="666"/>
      <c r="N386" s="666"/>
      <c r="O386" s="666"/>
      <c r="P386" s="30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39"/>
      <c r="AE386" s="190"/>
      <c r="AF386" s="13"/>
      <c r="AG386" s="13"/>
      <c r="AH386" s="13"/>
      <c r="AI386" s="13"/>
      <c r="AJ386" s="13"/>
    </row>
    <row r="387" spans="1:36" ht="12" customHeight="1" x14ac:dyDescent="0.25">
      <c r="A387" s="13"/>
      <c r="B387" s="13"/>
      <c r="C387" s="13"/>
      <c r="D387" s="13"/>
      <c r="E387" s="13"/>
      <c r="F387" s="13"/>
      <c r="G387" s="13"/>
      <c r="H387" s="15"/>
      <c r="I387" s="666"/>
      <c r="J387" s="666"/>
      <c r="K387" s="666"/>
      <c r="L387" s="666"/>
      <c r="M387" s="666"/>
      <c r="N387" s="666"/>
      <c r="O387" s="666"/>
      <c r="P387" s="30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39"/>
      <c r="AE387" s="190"/>
      <c r="AF387" s="13"/>
      <c r="AG387" s="13"/>
      <c r="AH387" s="13"/>
      <c r="AI387" s="13"/>
      <c r="AJ387" s="13"/>
    </row>
    <row r="388" spans="1:36" ht="12" customHeight="1" x14ac:dyDescent="0.25">
      <c r="A388" s="13"/>
      <c r="B388" s="13"/>
      <c r="C388" s="13"/>
      <c r="D388" s="13"/>
      <c r="E388" s="13"/>
      <c r="F388" s="13"/>
      <c r="G388" s="13"/>
      <c r="H388" s="15"/>
      <c r="I388" s="666"/>
      <c r="J388" s="666"/>
      <c r="K388" s="666"/>
      <c r="L388" s="666"/>
      <c r="M388" s="666"/>
      <c r="N388" s="666"/>
      <c r="O388" s="666"/>
      <c r="P388" s="30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39"/>
      <c r="AE388" s="190"/>
      <c r="AF388" s="13"/>
      <c r="AG388" s="13"/>
      <c r="AH388" s="13"/>
      <c r="AI388" s="13"/>
      <c r="AJ388" s="13"/>
    </row>
    <row r="389" spans="1:36" ht="12" customHeight="1" x14ac:dyDescent="0.25">
      <c r="A389" s="13"/>
      <c r="B389" s="13"/>
      <c r="C389" s="13"/>
      <c r="D389" s="13"/>
      <c r="E389" s="13"/>
      <c r="F389" s="13"/>
      <c r="G389" s="13"/>
      <c r="H389" s="15"/>
      <c r="I389" s="666"/>
      <c r="J389" s="666"/>
      <c r="K389" s="666"/>
      <c r="L389" s="666"/>
      <c r="M389" s="666"/>
      <c r="N389" s="666"/>
      <c r="O389" s="666"/>
      <c r="P389" s="30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39"/>
      <c r="AE389" s="190"/>
      <c r="AF389" s="13"/>
      <c r="AG389" s="13"/>
      <c r="AH389" s="13"/>
      <c r="AI389" s="13"/>
      <c r="AJ389" s="13"/>
    </row>
    <row r="390" spans="1:36" ht="12" customHeight="1" x14ac:dyDescent="0.25">
      <c r="A390" s="13"/>
      <c r="B390" s="13"/>
      <c r="C390" s="13"/>
      <c r="D390" s="13"/>
      <c r="E390" s="13"/>
      <c r="F390" s="13"/>
      <c r="G390" s="13"/>
      <c r="H390" s="15"/>
      <c r="I390" s="666"/>
      <c r="J390" s="666"/>
      <c r="K390" s="666"/>
      <c r="L390" s="666"/>
      <c r="M390" s="666"/>
      <c r="N390" s="666"/>
      <c r="O390" s="666"/>
      <c r="P390" s="30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39"/>
      <c r="AE390" s="190"/>
      <c r="AF390" s="13"/>
      <c r="AG390" s="13"/>
      <c r="AH390" s="13"/>
      <c r="AI390" s="13"/>
      <c r="AJ390" s="13"/>
    </row>
    <row r="391" spans="1:36" ht="12" customHeight="1" x14ac:dyDescent="0.25">
      <c r="A391" s="13"/>
      <c r="B391" s="13"/>
      <c r="C391" s="13"/>
      <c r="D391" s="13"/>
      <c r="E391" s="13"/>
      <c r="F391" s="13"/>
      <c r="G391" s="13"/>
      <c r="H391" s="15"/>
      <c r="I391" s="666"/>
      <c r="J391" s="666"/>
      <c r="K391" s="666"/>
      <c r="L391" s="666"/>
      <c r="M391" s="666"/>
      <c r="N391" s="666"/>
      <c r="O391" s="666"/>
      <c r="P391" s="30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39"/>
      <c r="AE391" s="190"/>
      <c r="AF391" s="13"/>
      <c r="AG391" s="13"/>
      <c r="AH391" s="13"/>
      <c r="AI391" s="13"/>
      <c r="AJ391" s="13"/>
    </row>
    <row r="392" spans="1:36" ht="12" customHeight="1" x14ac:dyDescent="0.25">
      <c r="A392" s="13"/>
      <c r="B392" s="13"/>
      <c r="C392" s="13"/>
      <c r="D392" s="13"/>
      <c r="E392" s="13"/>
      <c r="F392" s="13"/>
      <c r="G392" s="13"/>
      <c r="H392" s="15"/>
      <c r="I392" s="666"/>
      <c r="J392" s="666"/>
      <c r="K392" s="666"/>
      <c r="L392" s="666"/>
      <c r="M392" s="666"/>
      <c r="N392" s="666"/>
      <c r="O392" s="666"/>
      <c r="P392" s="30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39"/>
      <c r="AE392" s="190"/>
      <c r="AF392" s="13"/>
      <c r="AG392" s="13"/>
      <c r="AH392" s="13"/>
      <c r="AI392" s="13"/>
      <c r="AJ392" s="13"/>
    </row>
    <row r="393" spans="1:36" ht="12" customHeight="1" x14ac:dyDescent="0.25">
      <c r="A393" s="13"/>
      <c r="B393" s="13"/>
      <c r="C393" s="13"/>
      <c r="D393" s="13"/>
      <c r="E393" s="13"/>
      <c r="F393" s="13"/>
      <c r="G393" s="13"/>
      <c r="H393" s="15"/>
      <c r="I393" s="666"/>
      <c r="J393" s="666"/>
      <c r="K393" s="666"/>
      <c r="L393" s="666"/>
      <c r="M393" s="666"/>
      <c r="N393" s="666"/>
      <c r="O393" s="666"/>
      <c r="P393" s="30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39"/>
      <c r="AE393" s="190"/>
      <c r="AF393" s="13"/>
      <c r="AG393" s="13"/>
      <c r="AH393" s="13"/>
      <c r="AI393" s="13"/>
      <c r="AJ393" s="13"/>
    </row>
    <row r="394" spans="1:36" ht="12" customHeight="1" x14ac:dyDescent="0.25">
      <c r="A394" s="13"/>
      <c r="B394" s="13"/>
      <c r="C394" s="13"/>
      <c r="D394" s="13"/>
      <c r="E394" s="13"/>
      <c r="F394" s="13"/>
      <c r="G394" s="13"/>
      <c r="H394" s="15"/>
      <c r="I394" s="666"/>
      <c r="J394" s="666"/>
      <c r="K394" s="666"/>
      <c r="L394" s="666"/>
      <c r="M394" s="666"/>
      <c r="N394" s="666"/>
      <c r="O394" s="666"/>
      <c r="P394" s="30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39"/>
      <c r="AE394" s="190"/>
      <c r="AF394" s="13"/>
      <c r="AG394" s="13"/>
      <c r="AH394" s="13"/>
      <c r="AI394" s="13"/>
      <c r="AJ394" s="13"/>
    </row>
    <row r="395" spans="1:36" ht="12" customHeight="1" x14ac:dyDescent="0.25">
      <c r="A395" s="13"/>
      <c r="B395" s="13"/>
      <c r="C395" s="13"/>
      <c r="D395" s="13"/>
      <c r="E395" s="13"/>
      <c r="F395" s="13"/>
      <c r="G395" s="13"/>
      <c r="H395" s="15"/>
      <c r="I395" s="666"/>
      <c r="J395" s="666"/>
      <c r="K395" s="666"/>
      <c r="L395" s="666"/>
      <c r="M395" s="666"/>
      <c r="N395" s="666"/>
      <c r="O395" s="666"/>
      <c r="P395" s="30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39"/>
      <c r="AE395" s="190"/>
      <c r="AF395" s="13"/>
      <c r="AG395" s="13"/>
      <c r="AH395" s="13"/>
      <c r="AI395" s="13"/>
      <c r="AJ395" s="13"/>
    </row>
    <row r="396" spans="1:36" ht="12" customHeight="1" x14ac:dyDescent="0.25">
      <c r="A396" s="13"/>
      <c r="B396" s="13"/>
      <c r="C396" s="13"/>
      <c r="D396" s="13"/>
      <c r="E396" s="13"/>
      <c r="F396" s="13"/>
      <c r="G396" s="13"/>
      <c r="H396" s="15"/>
      <c r="I396" s="666"/>
      <c r="J396" s="666"/>
      <c r="K396" s="666"/>
      <c r="L396" s="666"/>
      <c r="M396" s="666"/>
      <c r="N396" s="666"/>
      <c r="O396" s="666"/>
      <c r="P396" s="30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39"/>
      <c r="AE396" s="190"/>
      <c r="AF396" s="13"/>
      <c r="AG396" s="13"/>
      <c r="AH396" s="13"/>
      <c r="AI396" s="13"/>
      <c r="AJ396" s="13"/>
    </row>
    <row r="397" spans="1:36" ht="12" customHeight="1" x14ac:dyDescent="0.25">
      <c r="A397" s="13"/>
      <c r="B397" s="13"/>
      <c r="C397" s="13"/>
      <c r="D397" s="13"/>
      <c r="E397" s="13"/>
      <c r="F397" s="13"/>
      <c r="G397" s="13"/>
      <c r="H397" s="15"/>
      <c r="I397" s="666"/>
      <c r="J397" s="666"/>
      <c r="K397" s="666"/>
      <c r="L397" s="666"/>
      <c r="M397" s="666"/>
      <c r="N397" s="666"/>
      <c r="O397" s="666"/>
      <c r="P397" s="30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39"/>
      <c r="AE397" s="190"/>
      <c r="AF397" s="13"/>
      <c r="AG397" s="13"/>
      <c r="AH397" s="13"/>
      <c r="AI397" s="13"/>
      <c r="AJ397" s="13"/>
    </row>
    <row r="398" spans="1:36" ht="12" customHeight="1" x14ac:dyDescent="0.25">
      <c r="A398" s="13"/>
      <c r="B398" s="13"/>
      <c r="C398" s="13"/>
      <c r="D398" s="13"/>
      <c r="E398" s="13"/>
      <c r="F398" s="13"/>
      <c r="G398" s="13"/>
      <c r="H398" s="15"/>
      <c r="I398" s="666"/>
      <c r="J398" s="666"/>
      <c r="K398" s="666"/>
      <c r="L398" s="666"/>
      <c r="M398" s="666"/>
      <c r="N398" s="666"/>
      <c r="O398" s="666"/>
      <c r="P398" s="30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39"/>
      <c r="AE398" s="190"/>
      <c r="AF398" s="13"/>
      <c r="AG398" s="13"/>
      <c r="AH398" s="13"/>
      <c r="AI398" s="13"/>
      <c r="AJ398" s="13"/>
    </row>
    <row r="399" spans="1:36" ht="12" customHeight="1" x14ac:dyDescent="0.25">
      <c r="A399" s="13"/>
      <c r="B399" s="13"/>
      <c r="C399" s="13"/>
      <c r="D399" s="13"/>
      <c r="E399" s="13"/>
      <c r="F399" s="13"/>
      <c r="G399" s="13"/>
      <c r="H399" s="15"/>
      <c r="I399" s="666"/>
      <c r="J399" s="666"/>
      <c r="K399" s="666"/>
      <c r="L399" s="666"/>
      <c r="M399" s="666"/>
      <c r="N399" s="666"/>
      <c r="O399" s="666"/>
      <c r="P399" s="30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39"/>
      <c r="AE399" s="190"/>
      <c r="AF399" s="13"/>
      <c r="AG399" s="13"/>
      <c r="AH399" s="13"/>
      <c r="AI399" s="13"/>
      <c r="AJ399" s="13"/>
    </row>
    <row r="400" spans="1:36" ht="12" customHeight="1" x14ac:dyDescent="0.25">
      <c r="A400" s="13"/>
      <c r="B400" s="13"/>
      <c r="C400" s="13"/>
      <c r="D400" s="13"/>
      <c r="E400" s="13"/>
      <c r="F400" s="13"/>
      <c r="G400" s="13"/>
      <c r="H400" s="15"/>
      <c r="I400" s="666"/>
      <c r="J400" s="666"/>
      <c r="K400" s="666"/>
      <c r="L400" s="666"/>
      <c r="M400" s="666"/>
      <c r="N400" s="666"/>
      <c r="O400" s="666"/>
      <c r="P400" s="30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39"/>
      <c r="AE400" s="190"/>
      <c r="AF400" s="13"/>
      <c r="AG400" s="13"/>
      <c r="AH400" s="13"/>
      <c r="AI400" s="13"/>
      <c r="AJ400" s="13"/>
    </row>
    <row r="401" spans="1:36" ht="12" customHeight="1" x14ac:dyDescent="0.25">
      <c r="A401" s="13"/>
      <c r="B401" s="13"/>
      <c r="C401" s="13"/>
      <c r="D401" s="13"/>
      <c r="E401" s="13"/>
      <c r="F401" s="13"/>
      <c r="G401" s="13"/>
      <c r="H401" s="15"/>
      <c r="I401" s="666"/>
      <c r="J401" s="666"/>
      <c r="K401" s="666"/>
      <c r="L401" s="666"/>
      <c r="M401" s="666"/>
      <c r="N401" s="666"/>
      <c r="O401" s="666"/>
      <c r="P401" s="30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39"/>
      <c r="AE401" s="190"/>
      <c r="AF401" s="13"/>
      <c r="AG401" s="13"/>
      <c r="AH401" s="13"/>
      <c r="AI401" s="13"/>
      <c r="AJ401" s="13"/>
    </row>
    <row r="402" spans="1:36" ht="12" customHeight="1" x14ac:dyDescent="0.25">
      <c r="A402" s="13"/>
      <c r="B402" s="13"/>
      <c r="C402" s="13"/>
      <c r="D402" s="13"/>
      <c r="E402" s="13"/>
      <c r="F402" s="13"/>
      <c r="G402" s="13"/>
      <c r="H402" s="15"/>
      <c r="I402" s="666"/>
      <c r="J402" s="666"/>
      <c r="K402" s="666"/>
      <c r="L402" s="666"/>
      <c r="M402" s="666"/>
      <c r="N402" s="666"/>
      <c r="O402" s="666"/>
      <c r="P402" s="30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39"/>
      <c r="AE402" s="190"/>
      <c r="AF402" s="13"/>
      <c r="AG402" s="13"/>
      <c r="AH402" s="13"/>
      <c r="AI402" s="13"/>
      <c r="AJ402" s="13"/>
    </row>
    <row r="403" spans="1:36" ht="12" customHeight="1" x14ac:dyDescent="0.25">
      <c r="A403" s="13"/>
      <c r="B403" s="13"/>
      <c r="C403" s="13"/>
      <c r="D403" s="13"/>
      <c r="E403" s="13"/>
      <c r="F403" s="13"/>
      <c r="G403" s="13"/>
      <c r="H403" s="15"/>
      <c r="I403" s="666"/>
      <c r="J403" s="666"/>
      <c r="K403" s="666"/>
      <c r="L403" s="666"/>
      <c r="M403" s="666"/>
      <c r="N403" s="666"/>
      <c r="O403" s="666"/>
      <c r="P403" s="30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39"/>
      <c r="AE403" s="190"/>
      <c r="AF403" s="13"/>
      <c r="AG403" s="13"/>
      <c r="AH403" s="13"/>
      <c r="AI403" s="13"/>
      <c r="AJ403" s="13"/>
    </row>
    <row r="404" spans="1:36" ht="12" customHeight="1" x14ac:dyDescent="0.25">
      <c r="A404" s="13"/>
      <c r="B404" s="13"/>
      <c r="C404" s="13"/>
      <c r="D404" s="13"/>
      <c r="E404" s="13"/>
      <c r="F404" s="13"/>
      <c r="G404" s="13"/>
      <c r="H404" s="15"/>
      <c r="I404" s="666"/>
      <c r="J404" s="666"/>
      <c r="K404" s="666"/>
      <c r="L404" s="666"/>
      <c r="M404" s="666"/>
      <c r="N404" s="666"/>
      <c r="O404" s="666"/>
      <c r="P404" s="30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39"/>
      <c r="AE404" s="190"/>
      <c r="AF404" s="13"/>
      <c r="AG404" s="13"/>
      <c r="AH404" s="13"/>
      <c r="AI404" s="13"/>
      <c r="AJ404" s="13"/>
    </row>
    <row r="405" spans="1:36" ht="12" customHeight="1" x14ac:dyDescent="0.25">
      <c r="A405" s="13"/>
      <c r="B405" s="13"/>
      <c r="C405" s="13"/>
      <c r="D405" s="13"/>
      <c r="E405" s="13"/>
      <c r="F405" s="13"/>
      <c r="G405" s="13"/>
      <c r="H405" s="15"/>
      <c r="I405" s="666"/>
      <c r="J405" s="666"/>
      <c r="K405" s="666"/>
      <c r="L405" s="666"/>
      <c r="M405" s="666"/>
      <c r="N405" s="666"/>
      <c r="O405" s="666"/>
      <c r="P405" s="30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39"/>
      <c r="AE405" s="190"/>
      <c r="AF405" s="13"/>
      <c r="AG405" s="13"/>
      <c r="AH405" s="13"/>
      <c r="AI405" s="13"/>
      <c r="AJ405" s="13"/>
    </row>
    <row r="406" spans="1:36" ht="12" customHeight="1" x14ac:dyDescent="0.25">
      <c r="A406" s="13"/>
      <c r="B406" s="13"/>
      <c r="C406" s="13"/>
      <c r="D406" s="13"/>
      <c r="E406" s="13"/>
      <c r="F406" s="13"/>
      <c r="G406" s="13"/>
      <c r="H406" s="15"/>
      <c r="I406" s="666"/>
      <c r="J406" s="666"/>
      <c r="K406" s="666"/>
      <c r="L406" s="666"/>
      <c r="M406" s="666"/>
      <c r="N406" s="666"/>
      <c r="O406" s="666"/>
      <c r="P406" s="30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39"/>
      <c r="AE406" s="190"/>
      <c r="AF406" s="13"/>
      <c r="AG406" s="13"/>
      <c r="AH406" s="13"/>
      <c r="AI406" s="13"/>
      <c r="AJ406" s="13"/>
    </row>
    <row r="407" spans="1:36" ht="12" customHeight="1" x14ac:dyDescent="0.25">
      <c r="A407" s="13"/>
      <c r="B407" s="13"/>
      <c r="C407" s="13"/>
      <c r="D407" s="13"/>
      <c r="E407" s="13"/>
      <c r="F407" s="13"/>
      <c r="G407" s="13"/>
      <c r="H407" s="15"/>
      <c r="I407" s="666"/>
      <c r="J407" s="666"/>
      <c r="K407" s="666"/>
      <c r="L407" s="666"/>
      <c r="M407" s="666"/>
      <c r="N407" s="666"/>
      <c r="O407" s="666"/>
      <c r="P407" s="30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39"/>
      <c r="AE407" s="190"/>
      <c r="AF407" s="13"/>
      <c r="AG407" s="13"/>
      <c r="AH407" s="13"/>
      <c r="AI407" s="13"/>
      <c r="AJ407" s="13"/>
    </row>
    <row r="408" spans="1:36" ht="12" customHeight="1" x14ac:dyDescent="0.25">
      <c r="A408" s="13"/>
      <c r="B408" s="13"/>
      <c r="C408" s="13"/>
      <c r="D408" s="13"/>
      <c r="E408" s="13"/>
      <c r="F408" s="13"/>
      <c r="G408" s="13"/>
      <c r="H408" s="15"/>
      <c r="I408" s="666"/>
      <c r="J408" s="666"/>
      <c r="K408" s="666"/>
      <c r="L408" s="666"/>
      <c r="M408" s="666"/>
      <c r="N408" s="666"/>
      <c r="O408" s="666"/>
      <c r="P408" s="30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39"/>
      <c r="AE408" s="190"/>
      <c r="AF408" s="13"/>
      <c r="AG408" s="13"/>
      <c r="AH408" s="13"/>
      <c r="AI408" s="13"/>
      <c r="AJ408" s="13"/>
    </row>
    <row r="409" spans="1:36" ht="12" customHeight="1" x14ac:dyDescent="0.25">
      <c r="A409" s="13"/>
      <c r="B409" s="13"/>
      <c r="C409" s="13"/>
      <c r="D409" s="13"/>
      <c r="E409" s="13"/>
      <c r="F409" s="13"/>
      <c r="G409" s="13"/>
      <c r="H409" s="15"/>
      <c r="I409" s="666"/>
      <c r="J409" s="666"/>
      <c r="K409" s="666"/>
      <c r="L409" s="666"/>
      <c r="M409" s="666"/>
      <c r="N409" s="666"/>
      <c r="O409" s="666"/>
      <c r="P409" s="30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39"/>
      <c r="AE409" s="190"/>
      <c r="AF409" s="13"/>
      <c r="AG409" s="13"/>
      <c r="AH409" s="13"/>
      <c r="AI409" s="13"/>
      <c r="AJ409" s="13"/>
    </row>
    <row r="410" spans="1:36" ht="12" customHeight="1" x14ac:dyDescent="0.25">
      <c r="A410" s="13"/>
      <c r="B410" s="13"/>
      <c r="C410" s="13"/>
      <c r="D410" s="13"/>
      <c r="E410" s="13"/>
      <c r="F410" s="13"/>
      <c r="G410" s="13"/>
      <c r="H410" s="15"/>
      <c r="I410" s="666"/>
      <c r="J410" s="666"/>
      <c r="K410" s="666"/>
      <c r="L410" s="666"/>
      <c r="M410" s="666"/>
      <c r="N410" s="666"/>
      <c r="O410" s="666"/>
      <c r="P410" s="30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39"/>
      <c r="AE410" s="190"/>
      <c r="AF410" s="13"/>
      <c r="AG410" s="13"/>
      <c r="AH410" s="13"/>
      <c r="AI410" s="13"/>
      <c r="AJ410" s="13"/>
    </row>
    <row r="411" spans="1:36" ht="12" customHeight="1" x14ac:dyDescent="0.25">
      <c r="A411" s="13"/>
      <c r="B411" s="13"/>
      <c r="C411" s="13"/>
      <c r="D411" s="13"/>
      <c r="E411" s="13"/>
      <c r="F411" s="13"/>
      <c r="G411" s="13"/>
      <c r="H411" s="15"/>
      <c r="I411" s="666"/>
      <c r="J411" s="666"/>
      <c r="K411" s="666"/>
      <c r="L411" s="666"/>
      <c r="M411" s="666"/>
      <c r="N411" s="666"/>
      <c r="O411" s="666"/>
      <c r="P411" s="30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39"/>
      <c r="AE411" s="190"/>
      <c r="AF411" s="13"/>
      <c r="AG411" s="13"/>
      <c r="AH411" s="13"/>
      <c r="AI411" s="13"/>
      <c r="AJ411" s="13"/>
    </row>
    <row r="412" spans="1:36" ht="12" customHeight="1" x14ac:dyDescent="0.25">
      <c r="A412" s="13"/>
      <c r="B412" s="13"/>
      <c r="C412" s="13"/>
      <c r="D412" s="13"/>
      <c r="E412" s="13"/>
      <c r="F412" s="13"/>
      <c r="G412" s="13"/>
      <c r="H412" s="15"/>
      <c r="I412" s="666"/>
      <c r="J412" s="666"/>
      <c r="K412" s="666"/>
      <c r="L412" s="666"/>
      <c r="M412" s="666"/>
      <c r="N412" s="666"/>
      <c r="O412" s="666"/>
      <c r="P412" s="30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39"/>
      <c r="AE412" s="190"/>
      <c r="AF412" s="13"/>
      <c r="AG412" s="13"/>
      <c r="AH412" s="13"/>
      <c r="AI412" s="13"/>
      <c r="AJ412" s="13"/>
    </row>
    <row r="413" spans="1:36" ht="12" customHeight="1" x14ac:dyDescent="0.25">
      <c r="A413" s="13"/>
      <c r="B413" s="13"/>
      <c r="C413" s="13"/>
      <c r="D413" s="13"/>
      <c r="E413" s="13"/>
      <c r="F413" s="13"/>
      <c r="G413" s="13"/>
      <c r="H413" s="15"/>
      <c r="I413" s="666"/>
      <c r="J413" s="666"/>
      <c r="K413" s="666"/>
      <c r="L413" s="666"/>
      <c r="M413" s="666"/>
      <c r="N413" s="666"/>
      <c r="O413" s="666"/>
      <c r="P413" s="30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39"/>
      <c r="AE413" s="190"/>
      <c r="AF413" s="13"/>
      <c r="AG413" s="13"/>
      <c r="AH413" s="13"/>
      <c r="AI413" s="13"/>
      <c r="AJ413" s="13"/>
    </row>
    <row r="414" spans="1:36" ht="12" customHeight="1" x14ac:dyDescent="0.25">
      <c r="A414" s="13"/>
      <c r="B414" s="13"/>
      <c r="C414" s="13"/>
      <c r="D414" s="13"/>
      <c r="E414" s="13"/>
      <c r="F414" s="13"/>
      <c r="G414" s="13"/>
      <c r="H414" s="15"/>
      <c r="I414" s="666"/>
      <c r="J414" s="666"/>
      <c r="K414" s="666"/>
      <c r="L414" s="666"/>
      <c r="M414" s="666"/>
      <c r="N414" s="666"/>
      <c r="O414" s="666"/>
      <c r="P414" s="30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39"/>
      <c r="AE414" s="190"/>
      <c r="AF414" s="13"/>
      <c r="AG414" s="13"/>
      <c r="AH414" s="13"/>
      <c r="AI414" s="13"/>
      <c r="AJ414" s="13"/>
    </row>
    <row r="415" spans="1:36" ht="12" customHeight="1" x14ac:dyDescent="0.25">
      <c r="A415" s="13"/>
      <c r="B415" s="13"/>
      <c r="C415" s="13"/>
      <c r="D415" s="13"/>
      <c r="E415" s="13"/>
      <c r="F415" s="13"/>
      <c r="G415" s="13"/>
      <c r="H415" s="15"/>
      <c r="I415" s="666"/>
      <c r="J415" s="666"/>
      <c r="K415" s="666"/>
      <c r="L415" s="666"/>
      <c r="M415" s="666"/>
      <c r="N415" s="666"/>
      <c r="O415" s="666"/>
      <c r="P415" s="30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39"/>
      <c r="AE415" s="190"/>
      <c r="AF415" s="13"/>
      <c r="AG415" s="13"/>
      <c r="AH415" s="13"/>
      <c r="AI415" s="13"/>
      <c r="AJ415" s="13"/>
    </row>
    <row r="416" spans="1:36" ht="12" customHeight="1" x14ac:dyDescent="0.25">
      <c r="A416" s="13"/>
      <c r="B416" s="13"/>
      <c r="C416" s="13"/>
      <c r="D416" s="13"/>
      <c r="E416" s="13"/>
      <c r="F416" s="13"/>
      <c r="G416" s="13"/>
      <c r="H416" s="15"/>
      <c r="I416" s="666"/>
      <c r="J416" s="666"/>
      <c r="K416" s="666"/>
      <c r="L416" s="666"/>
      <c r="M416" s="666"/>
      <c r="N416" s="666"/>
      <c r="O416" s="666"/>
      <c r="P416" s="30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39"/>
      <c r="AE416" s="190"/>
      <c r="AF416" s="13"/>
      <c r="AG416" s="13"/>
      <c r="AH416" s="13"/>
      <c r="AI416" s="13"/>
      <c r="AJ416" s="13"/>
    </row>
    <row r="417" spans="1:36" ht="12" customHeight="1" x14ac:dyDescent="0.25">
      <c r="A417" s="13"/>
      <c r="B417" s="13"/>
      <c r="C417" s="13"/>
      <c r="D417" s="13"/>
      <c r="E417" s="13"/>
      <c r="F417" s="13"/>
      <c r="G417" s="13"/>
      <c r="H417" s="15"/>
      <c r="I417" s="666"/>
      <c r="J417" s="666"/>
      <c r="K417" s="666"/>
      <c r="L417" s="666"/>
      <c r="M417" s="666"/>
      <c r="N417" s="666"/>
      <c r="O417" s="666"/>
      <c r="P417" s="30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39"/>
      <c r="AE417" s="190"/>
      <c r="AF417" s="13"/>
      <c r="AG417" s="13"/>
      <c r="AH417" s="13"/>
      <c r="AI417" s="13"/>
      <c r="AJ417" s="13"/>
    </row>
    <row r="418" spans="1:36" ht="12" customHeight="1" x14ac:dyDescent="0.25">
      <c r="A418" s="13"/>
      <c r="B418" s="13"/>
      <c r="C418" s="13"/>
      <c r="D418" s="13"/>
      <c r="E418" s="13"/>
      <c r="F418" s="13"/>
      <c r="G418" s="13"/>
      <c r="H418" s="15"/>
      <c r="I418" s="666"/>
      <c r="J418" s="666"/>
      <c r="K418" s="666"/>
      <c r="L418" s="666"/>
      <c r="M418" s="666"/>
      <c r="N418" s="666"/>
      <c r="O418" s="666"/>
      <c r="P418" s="30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39"/>
      <c r="AE418" s="190"/>
      <c r="AF418" s="13"/>
      <c r="AG418" s="13"/>
      <c r="AH418" s="13"/>
      <c r="AI418" s="13"/>
      <c r="AJ418" s="13"/>
    </row>
    <row r="419" spans="1:36" ht="12" customHeight="1" x14ac:dyDescent="0.25">
      <c r="A419" s="13"/>
      <c r="B419" s="13"/>
      <c r="C419" s="13"/>
      <c r="D419" s="13"/>
      <c r="E419" s="13"/>
      <c r="F419" s="13"/>
      <c r="G419" s="13"/>
      <c r="H419" s="15"/>
      <c r="I419" s="666"/>
      <c r="J419" s="666"/>
      <c r="K419" s="666"/>
      <c r="L419" s="666"/>
      <c r="M419" s="666"/>
      <c r="N419" s="666"/>
      <c r="O419" s="666"/>
      <c r="P419" s="30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39"/>
      <c r="AE419" s="190"/>
      <c r="AF419" s="13"/>
      <c r="AG419" s="13"/>
      <c r="AH419" s="13"/>
      <c r="AI419" s="13"/>
      <c r="AJ419" s="13"/>
    </row>
    <row r="420" spans="1:36" ht="12" customHeight="1" x14ac:dyDescent="0.25">
      <c r="A420" s="13"/>
      <c r="B420" s="13"/>
      <c r="C420" s="13"/>
      <c r="D420" s="13"/>
      <c r="E420" s="13"/>
      <c r="F420" s="13"/>
      <c r="G420" s="13"/>
      <c r="H420" s="15"/>
      <c r="I420" s="666"/>
      <c r="J420" s="666"/>
      <c r="K420" s="666"/>
      <c r="L420" s="666"/>
      <c r="M420" s="666"/>
      <c r="N420" s="666"/>
      <c r="O420" s="666"/>
      <c r="P420" s="30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39"/>
      <c r="AE420" s="190"/>
      <c r="AF420" s="13"/>
      <c r="AG420" s="13"/>
      <c r="AH420" s="13"/>
      <c r="AI420" s="13"/>
      <c r="AJ420" s="13"/>
    </row>
    <row r="421" spans="1:36" ht="12" customHeight="1" x14ac:dyDescent="0.25">
      <c r="A421" s="13"/>
      <c r="B421" s="13"/>
      <c r="C421" s="13"/>
      <c r="D421" s="13"/>
      <c r="E421" s="13"/>
      <c r="F421" s="13"/>
      <c r="G421" s="13"/>
      <c r="H421" s="15"/>
      <c r="I421" s="666"/>
      <c r="J421" s="666"/>
      <c r="K421" s="666"/>
      <c r="L421" s="666"/>
      <c r="M421" s="666"/>
      <c r="N421" s="666"/>
      <c r="O421" s="666"/>
      <c r="P421" s="30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39"/>
      <c r="AE421" s="190"/>
      <c r="AF421" s="13"/>
      <c r="AG421" s="13"/>
      <c r="AH421" s="13"/>
      <c r="AI421" s="13"/>
      <c r="AJ421" s="13"/>
    </row>
    <row r="422" spans="1:36" ht="12" customHeight="1" x14ac:dyDescent="0.25">
      <c r="A422" s="13"/>
      <c r="B422" s="13"/>
      <c r="C422" s="13"/>
      <c r="D422" s="13"/>
      <c r="E422" s="13"/>
      <c r="F422" s="13"/>
      <c r="G422" s="13"/>
      <c r="H422" s="15"/>
      <c r="I422" s="666"/>
      <c r="J422" s="666"/>
      <c r="K422" s="666"/>
      <c r="L422" s="666"/>
      <c r="M422" s="666"/>
      <c r="N422" s="666"/>
      <c r="O422" s="666"/>
      <c r="P422" s="30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39"/>
      <c r="AE422" s="190"/>
      <c r="AF422" s="13"/>
      <c r="AG422" s="13"/>
      <c r="AH422" s="13"/>
      <c r="AI422" s="13"/>
      <c r="AJ422" s="13"/>
    </row>
    <row r="423" spans="1:36" ht="12" customHeight="1" x14ac:dyDescent="0.25">
      <c r="A423" s="13"/>
      <c r="B423" s="13"/>
      <c r="C423" s="13"/>
      <c r="D423" s="13"/>
      <c r="E423" s="13"/>
      <c r="F423" s="13"/>
      <c r="G423" s="13"/>
      <c r="H423" s="15"/>
      <c r="I423" s="666"/>
      <c r="J423" s="666"/>
      <c r="K423" s="666"/>
      <c r="L423" s="666"/>
      <c r="M423" s="666"/>
      <c r="N423" s="666"/>
      <c r="O423" s="666"/>
      <c r="P423" s="30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39"/>
      <c r="AE423" s="190"/>
      <c r="AF423" s="13"/>
      <c r="AG423" s="13"/>
      <c r="AH423" s="13"/>
      <c r="AI423" s="13"/>
      <c r="AJ423" s="13"/>
    </row>
    <row r="424" spans="1:36" ht="12" customHeight="1" x14ac:dyDescent="0.25">
      <c r="A424" s="13"/>
      <c r="B424" s="13"/>
      <c r="C424" s="13"/>
      <c r="D424" s="13"/>
      <c r="E424" s="13"/>
      <c r="F424" s="13"/>
      <c r="G424" s="13"/>
      <c r="H424" s="15"/>
      <c r="I424" s="666"/>
      <c r="J424" s="666"/>
      <c r="K424" s="666"/>
      <c r="L424" s="666"/>
      <c r="M424" s="666"/>
      <c r="N424" s="666"/>
      <c r="O424" s="666"/>
      <c r="P424" s="30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39"/>
      <c r="AE424" s="190"/>
      <c r="AF424" s="13"/>
      <c r="AG424" s="13"/>
      <c r="AH424" s="13"/>
      <c r="AI424" s="13"/>
      <c r="AJ424" s="13"/>
    </row>
    <row r="425" spans="1:36" ht="12" customHeight="1" x14ac:dyDescent="0.25">
      <c r="A425" s="13"/>
      <c r="B425" s="13"/>
      <c r="C425" s="13"/>
      <c r="D425" s="13"/>
      <c r="E425" s="13"/>
      <c r="F425" s="13"/>
      <c r="G425" s="13"/>
      <c r="H425" s="15"/>
      <c r="I425" s="666"/>
      <c r="J425" s="666"/>
      <c r="K425" s="666"/>
      <c r="L425" s="666"/>
      <c r="M425" s="666"/>
      <c r="N425" s="666"/>
      <c r="O425" s="666"/>
      <c r="P425" s="30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39"/>
      <c r="AE425" s="190"/>
      <c r="AF425" s="13"/>
      <c r="AG425" s="13"/>
      <c r="AH425" s="13"/>
      <c r="AI425" s="13"/>
      <c r="AJ425" s="13"/>
    </row>
    <row r="426" spans="1:36" ht="12" customHeight="1" x14ac:dyDescent="0.25">
      <c r="A426" s="13"/>
      <c r="B426" s="13"/>
      <c r="C426" s="13"/>
      <c r="D426" s="13"/>
      <c r="E426" s="13"/>
      <c r="F426" s="13"/>
      <c r="G426" s="13"/>
      <c r="H426" s="15"/>
      <c r="I426" s="666"/>
      <c r="J426" s="666"/>
      <c r="K426" s="666"/>
      <c r="L426" s="666"/>
      <c r="M426" s="666"/>
      <c r="N426" s="666"/>
      <c r="O426" s="666"/>
      <c r="P426" s="30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39"/>
      <c r="AE426" s="190"/>
      <c r="AF426" s="13"/>
      <c r="AG426" s="13"/>
      <c r="AH426" s="13"/>
      <c r="AI426" s="13"/>
      <c r="AJ426" s="13"/>
    </row>
    <row r="427" spans="1:36" ht="12" customHeight="1" x14ac:dyDescent="0.25">
      <c r="A427" s="13"/>
      <c r="B427" s="13"/>
      <c r="C427" s="13"/>
      <c r="D427" s="13"/>
      <c r="E427" s="13"/>
      <c r="F427" s="13"/>
      <c r="G427" s="13"/>
      <c r="H427" s="15"/>
      <c r="I427" s="666"/>
      <c r="J427" s="666"/>
      <c r="K427" s="666"/>
      <c r="L427" s="666"/>
      <c r="M427" s="666"/>
      <c r="N427" s="666"/>
      <c r="O427" s="666"/>
      <c r="P427" s="30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39"/>
      <c r="AE427" s="190"/>
      <c r="AF427" s="13"/>
      <c r="AG427" s="13"/>
      <c r="AH427" s="13"/>
      <c r="AI427" s="13"/>
      <c r="AJ427" s="13"/>
    </row>
    <row r="428" spans="1:36" ht="12" customHeight="1" x14ac:dyDescent="0.25">
      <c r="A428" s="13"/>
      <c r="B428" s="13"/>
      <c r="C428" s="13"/>
      <c r="D428" s="13"/>
      <c r="E428" s="13"/>
      <c r="F428" s="13"/>
      <c r="G428" s="13"/>
      <c r="H428" s="15"/>
      <c r="I428" s="666"/>
      <c r="J428" s="666"/>
      <c r="K428" s="666"/>
      <c r="L428" s="666"/>
      <c r="M428" s="666"/>
      <c r="N428" s="666"/>
      <c r="O428" s="666"/>
      <c r="P428" s="30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39"/>
      <c r="AE428" s="190"/>
      <c r="AF428" s="13"/>
      <c r="AG428" s="13"/>
      <c r="AH428" s="13"/>
      <c r="AI428" s="13"/>
      <c r="AJ428" s="13"/>
    </row>
    <row r="429" spans="1:36" ht="12" customHeight="1" x14ac:dyDescent="0.25">
      <c r="A429" s="13"/>
      <c r="B429" s="13"/>
      <c r="C429" s="13"/>
      <c r="D429" s="13"/>
      <c r="E429" s="13"/>
      <c r="F429" s="13"/>
      <c r="G429" s="13"/>
      <c r="H429" s="15"/>
      <c r="I429" s="666"/>
      <c r="J429" s="666"/>
      <c r="K429" s="666"/>
      <c r="L429" s="666"/>
      <c r="M429" s="666"/>
      <c r="N429" s="666"/>
      <c r="O429" s="666"/>
      <c r="P429" s="30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39"/>
      <c r="AE429" s="190"/>
      <c r="AF429" s="13"/>
      <c r="AG429" s="13"/>
      <c r="AH429" s="13"/>
      <c r="AI429" s="13"/>
      <c r="AJ429" s="13"/>
    </row>
    <row r="430" spans="1:36" ht="12" customHeight="1" x14ac:dyDescent="0.25">
      <c r="A430" s="13"/>
      <c r="B430" s="13"/>
      <c r="C430" s="13"/>
      <c r="D430" s="13"/>
      <c r="E430" s="13"/>
      <c r="F430" s="13"/>
      <c r="G430" s="13"/>
      <c r="H430" s="15"/>
      <c r="I430" s="666"/>
      <c r="J430" s="666"/>
      <c r="K430" s="666"/>
      <c r="L430" s="666"/>
      <c r="M430" s="666"/>
      <c r="N430" s="666"/>
      <c r="O430" s="666"/>
      <c r="P430" s="30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39"/>
      <c r="AE430" s="190"/>
      <c r="AF430" s="13"/>
      <c r="AG430" s="13"/>
      <c r="AH430" s="13"/>
      <c r="AI430" s="13"/>
      <c r="AJ430" s="13"/>
    </row>
    <row r="431" spans="1:36" ht="12" customHeight="1" x14ac:dyDescent="0.25">
      <c r="A431" s="13"/>
      <c r="B431" s="13"/>
      <c r="C431" s="13"/>
      <c r="D431" s="13"/>
      <c r="E431" s="13"/>
      <c r="F431" s="13"/>
      <c r="G431" s="13"/>
      <c r="H431" s="15"/>
      <c r="I431" s="666"/>
      <c r="J431" s="666"/>
      <c r="K431" s="666"/>
      <c r="L431" s="666"/>
      <c r="M431" s="666"/>
      <c r="N431" s="666"/>
      <c r="O431" s="666"/>
      <c r="P431" s="30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39"/>
      <c r="AE431" s="190"/>
      <c r="AF431" s="13"/>
      <c r="AG431" s="13"/>
      <c r="AH431" s="13"/>
      <c r="AI431" s="13"/>
      <c r="AJ431" s="13"/>
    </row>
    <row r="432" spans="1:36" ht="12" customHeight="1" x14ac:dyDescent="0.25">
      <c r="A432" s="13"/>
      <c r="B432" s="13"/>
      <c r="C432" s="13"/>
      <c r="D432" s="13"/>
      <c r="E432" s="13"/>
      <c r="F432" s="13"/>
      <c r="G432" s="13"/>
      <c r="H432" s="15"/>
      <c r="I432" s="666"/>
      <c r="J432" s="666"/>
      <c r="K432" s="666"/>
      <c r="L432" s="666"/>
      <c r="M432" s="666"/>
      <c r="N432" s="666"/>
      <c r="O432" s="666"/>
      <c r="P432" s="30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39"/>
      <c r="AE432" s="190"/>
      <c r="AF432" s="13"/>
      <c r="AG432" s="13"/>
      <c r="AH432" s="13"/>
      <c r="AI432" s="13"/>
      <c r="AJ432" s="13"/>
    </row>
    <row r="433" spans="1:36" ht="12" customHeight="1" x14ac:dyDescent="0.25">
      <c r="A433" s="13"/>
      <c r="B433" s="13"/>
      <c r="C433" s="13"/>
      <c r="D433" s="13"/>
      <c r="E433" s="13"/>
      <c r="F433" s="13"/>
      <c r="G433" s="13"/>
      <c r="H433" s="15"/>
      <c r="I433" s="666"/>
      <c r="J433" s="666"/>
      <c r="K433" s="666"/>
      <c r="L433" s="666"/>
      <c r="M433" s="666"/>
      <c r="N433" s="666"/>
      <c r="O433" s="666"/>
      <c r="P433" s="30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39"/>
      <c r="AE433" s="190"/>
      <c r="AF433" s="13"/>
      <c r="AG433" s="13"/>
      <c r="AH433" s="13"/>
      <c r="AI433" s="13"/>
      <c r="AJ433" s="13"/>
    </row>
    <row r="434" spans="1:36" ht="12" customHeight="1" x14ac:dyDescent="0.25">
      <c r="A434" s="13"/>
      <c r="B434" s="13"/>
      <c r="C434" s="13"/>
      <c r="D434" s="13"/>
      <c r="E434" s="13"/>
      <c r="F434" s="13"/>
      <c r="G434" s="13"/>
      <c r="H434" s="15"/>
      <c r="I434" s="666"/>
      <c r="J434" s="666"/>
      <c r="K434" s="666"/>
      <c r="L434" s="666"/>
      <c r="M434" s="666"/>
      <c r="N434" s="666"/>
      <c r="O434" s="666"/>
      <c r="P434" s="30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39"/>
      <c r="AE434" s="190"/>
      <c r="AF434" s="13"/>
      <c r="AG434" s="13"/>
      <c r="AH434" s="13"/>
      <c r="AI434" s="13"/>
      <c r="AJ434" s="13"/>
    </row>
    <row r="435" spans="1:36" ht="12" customHeight="1" x14ac:dyDescent="0.25">
      <c r="A435" s="13"/>
      <c r="B435" s="13"/>
      <c r="C435" s="13"/>
      <c r="D435" s="13"/>
      <c r="E435" s="13"/>
      <c r="F435" s="13"/>
      <c r="G435" s="13"/>
      <c r="H435" s="15"/>
      <c r="I435" s="666"/>
      <c r="J435" s="666"/>
      <c r="K435" s="666"/>
      <c r="L435" s="666"/>
      <c r="M435" s="666"/>
      <c r="N435" s="666"/>
      <c r="O435" s="666"/>
      <c r="P435" s="30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39"/>
      <c r="AE435" s="190"/>
      <c r="AF435" s="13"/>
      <c r="AG435" s="13"/>
      <c r="AH435" s="13"/>
      <c r="AI435" s="13"/>
      <c r="AJ435" s="13"/>
    </row>
    <row r="436" spans="1:36" ht="12" customHeight="1" x14ac:dyDescent="0.25">
      <c r="A436" s="13"/>
      <c r="B436" s="13"/>
      <c r="C436" s="13"/>
      <c r="D436" s="13"/>
      <c r="E436" s="13"/>
      <c r="F436" s="13"/>
      <c r="G436" s="13"/>
      <c r="H436" s="15"/>
      <c r="I436" s="666"/>
      <c r="J436" s="666"/>
      <c r="K436" s="666"/>
      <c r="L436" s="666"/>
      <c r="M436" s="666"/>
      <c r="N436" s="666"/>
      <c r="O436" s="666"/>
      <c r="P436" s="30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39"/>
      <c r="AE436" s="190"/>
      <c r="AF436" s="13"/>
      <c r="AG436" s="13"/>
      <c r="AH436" s="13"/>
      <c r="AI436" s="13"/>
      <c r="AJ436" s="13"/>
    </row>
    <row r="437" spans="1:36" ht="12" customHeight="1" x14ac:dyDescent="0.25">
      <c r="A437" s="13"/>
      <c r="B437" s="13"/>
      <c r="C437" s="13"/>
      <c r="D437" s="13"/>
      <c r="E437" s="13"/>
      <c r="F437" s="13"/>
      <c r="G437" s="13"/>
      <c r="H437" s="15"/>
      <c r="I437" s="666"/>
      <c r="J437" s="666"/>
      <c r="K437" s="666"/>
      <c r="L437" s="666"/>
      <c r="M437" s="666"/>
      <c r="N437" s="666"/>
      <c r="O437" s="666"/>
      <c r="P437" s="30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39"/>
      <c r="AE437" s="190"/>
      <c r="AF437" s="13"/>
      <c r="AG437" s="13"/>
      <c r="AH437" s="13"/>
      <c r="AI437" s="13"/>
      <c r="AJ437" s="13"/>
    </row>
    <row r="438" spans="1:36" ht="12" customHeight="1" x14ac:dyDescent="0.25">
      <c r="A438" s="13"/>
      <c r="B438" s="13"/>
      <c r="C438" s="13"/>
      <c r="D438" s="13"/>
      <c r="E438" s="13"/>
      <c r="F438" s="13"/>
      <c r="G438" s="13"/>
      <c r="H438" s="15"/>
      <c r="I438" s="666"/>
      <c r="J438" s="666"/>
      <c r="K438" s="666"/>
      <c r="L438" s="666"/>
      <c r="M438" s="666"/>
      <c r="N438" s="666"/>
      <c r="O438" s="666"/>
      <c r="P438" s="30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39"/>
      <c r="AE438" s="190"/>
      <c r="AF438" s="13"/>
      <c r="AG438" s="13"/>
      <c r="AH438" s="13"/>
      <c r="AI438" s="13"/>
      <c r="AJ438" s="13"/>
    </row>
    <row r="439" spans="1:36" ht="12" customHeight="1" x14ac:dyDescent="0.25">
      <c r="A439" s="13"/>
      <c r="B439" s="13"/>
      <c r="C439" s="13"/>
      <c r="D439" s="13"/>
      <c r="E439" s="13"/>
      <c r="F439" s="13"/>
      <c r="G439" s="13"/>
      <c r="H439" s="15"/>
      <c r="I439" s="666"/>
      <c r="J439" s="666"/>
      <c r="K439" s="666"/>
      <c r="L439" s="666"/>
      <c r="M439" s="666"/>
      <c r="N439" s="666"/>
      <c r="O439" s="666"/>
      <c r="P439" s="30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39"/>
      <c r="AE439" s="190"/>
      <c r="AF439" s="13"/>
      <c r="AG439" s="13"/>
      <c r="AH439" s="13"/>
      <c r="AI439" s="13"/>
      <c r="AJ439" s="13"/>
    </row>
    <row r="440" spans="1:36" ht="12" customHeight="1" x14ac:dyDescent="0.25">
      <c r="A440" s="13"/>
      <c r="B440" s="13"/>
      <c r="C440" s="13"/>
      <c r="D440" s="13"/>
      <c r="E440" s="13"/>
      <c r="F440" s="13"/>
      <c r="G440" s="13"/>
      <c r="H440" s="15"/>
      <c r="I440" s="666"/>
      <c r="J440" s="666"/>
      <c r="K440" s="666"/>
      <c r="L440" s="666"/>
      <c r="M440" s="666"/>
      <c r="N440" s="666"/>
      <c r="O440" s="666"/>
      <c r="P440" s="30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39"/>
      <c r="AE440" s="190"/>
      <c r="AF440" s="13"/>
      <c r="AG440" s="13"/>
      <c r="AH440" s="13"/>
      <c r="AI440" s="13"/>
      <c r="AJ440" s="13"/>
    </row>
    <row r="441" spans="1:36" ht="12" customHeight="1" x14ac:dyDescent="0.25">
      <c r="A441" s="13"/>
      <c r="B441" s="13"/>
      <c r="C441" s="13"/>
      <c r="D441" s="13"/>
      <c r="E441" s="13"/>
      <c r="F441" s="13"/>
      <c r="G441" s="13"/>
      <c r="H441" s="15"/>
      <c r="I441" s="666"/>
      <c r="J441" s="666"/>
      <c r="K441" s="666"/>
      <c r="L441" s="666"/>
      <c r="M441" s="666"/>
      <c r="N441" s="666"/>
      <c r="O441" s="666"/>
      <c r="P441" s="30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39"/>
      <c r="AE441" s="190"/>
      <c r="AF441" s="13"/>
      <c r="AG441" s="13"/>
      <c r="AH441" s="13"/>
      <c r="AI441" s="13"/>
      <c r="AJ441" s="13"/>
    </row>
    <row r="442" spans="1:36" ht="12" customHeight="1" x14ac:dyDescent="0.25">
      <c r="A442" s="13"/>
      <c r="B442" s="13"/>
      <c r="C442" s="13"/>
      <c r="D442" s="13"/>
      <c r="E442" s="13"/>
      <c r="F442" s="13"/>
      <c r="G442" s="13"/>
      <c r="H442" s="15"/>
      <c r="I442" s="666"/>
      <c r="J442" s="666"/>
      <c r="K442" s="666"/>
      <c r="L442" s="666"/>
      <c r="M442" s="666"/>
      <c r="N442" s="666"/>
      <c r="O442" s="666"/>
      <c r="P442" s="30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39"/>
      <c r="AE442" s="190"/>
      <c r="AF442" s="13"/>
      <c r="AG442" s="13"/>
      <c r="AH442" s="13"/>
      <c r="AI442" s="13"/>
      <c r="AJ442" s="13"/>
    </row>
    <row r="443" spans="1:36" ht="12" customHeight="1" x14ac:dyDescent="0.25">
      <c r="A443" s="13"/>
      <c r="B443" s="13"/>
      <c r="C443" s="13"/>
      <c r="D443" s="13"/>
      <c r="E443" s="13"/>
      <c r="F443" s="13"/>
      <c r="G443" s="13"/>
      <c r="H443" s="15"/>
      <c r="I443" s="666"/>
      <c r="J443" s="666"/>
      <c r="K443" s="666"/>
      <c r="L443" s="666"/>
      <c r="M443" s="666"/>
      <c r="N443" s="666"/>
      <c r="O443" s="666"/>
      <c r="P443" s="30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39"/>
      <c r="AE443" s="190"/>
      <c r="AF443" s="13"/>
      <c r="AG443" s="13"/>
      <c r="AH443" s="13"/>
      <c r="AI443" s="13"/>
      <c r="AJ443" s="13"/>
    </row>
    <row r="444" spans="1:36" ht="12" customHeight="1" x14ac:dyDescent="0.25">
      <c r="A444" s="13"/>
      <c r="B444" s="13"/>
      <c r="C444" s="13"/>
      <c r="D444" s="13"/>
      <c r="E444" s="13"/>
      <c r="F444" s="13"/>
      <c r="G444" s="13"/>
      <c r="H444" s="15"/>
      <c r="I444" s="666"/>
      <c r="J444" s="666"/>
      <c r="K444" s="666"/>
      <c r="L444" s="666"/>
      <c r="M444" s="666"/>
      <c r="N444" s="666"/>
      <c r="O444" s="666"/>
      <c r="P444" s="30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39"/>
      <c r="AE444" s="190"/>
      <c r="AF444" s="13"/>
      <c r="AG444" s="13"/>
      <c r="AH444" s="13"/>
      <c r="AI444" s="13"/>
      <c r="AJ444" s="13"/>
    </row>
    <row r="445" spans="1:36" ht="12" customHeight="1" x14ac:dyDescent="0.25">
      <c r="A445" s="13"/>
      <c r="B445" s="13"/>
      <c r="C445" s="13"/>
      <c r="D445" s="13"/>
      <c r="E445" s="13"/>
      <c r="F445" s="13"/>
      <c r="G445" s="13"/>
      <c r="H445" s="15"/>
      <c r="I445" s="666"/>
      <c r="J445" s="666"/>
      <c r="K445" s="666"/>
      <c r="L445" s="666"/>
      <c r="M445" s="666"/>
      <c r="N445" s="666"/>
      <c r="O445" s="666"/>
      <c r="P445" s="30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39"/>
      <c r="AE445" s="190"/>
      <c r="AF445" s="13"/>
      <c r="AG445" s="13"/>
      <c r="AH445" s="13"/>
      <c r="AI445" s="13"/>
      <c r="AJ445" s="13"/>
    </row>
    <row r="446" spans="1:36" ht="12" customHeight="1" x14ac:dyDescent="0.25">
      <c r="A446" s="13"/>
      <c r="B446" s="13"/>
      <c r="C446" s="13"/>
      <c r="D446" s="13"/>
      <c r="E446" s="13"/>
      <c r="F446" s="13"/>
      <c r="G446" s="13"/>
      <c r="H446" s="15"/>
      <c r="I446" s="666"/>
      <c r="J446" s="666"/>
      <c r="K446" s="666"/>
      <c r="L446" s="666"/>
      <c r="M446" s="666"/>
      <c r="N446" s="666"/>
      <c r="O446" s="666"/>
      <c r="P446" s="30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39"/>
      <c r="AE446" s="190"/>
      <c r="AF446" s="13"/>
      <c r="AG446" s="13"/>
      <c r="AH446" s="13"/>
      <c r="AI446" s="13"/>
      <c r="AJ446" s="13"/>
    </row>
    <row r="447" spans="1:36" ht="12" customHeight="1" x14ac:dyDescent="0.25">
      <c r="A447" s="13"/>
      <c r="B447" s="13"/>
      <c r="C447" s="13"/>
      <c r="D447" s="13"/>
      <c r="E447" s="13"/>
      <c r="F447" s="13"/>
      <c r="G447" s="13"/>
      <c r="H447" s="15"/>
      <c r="I447" s="666"/>
      <c r="J447" s="666"/>
      <c r="K447" s="666"/>
      <c r="L447" s="666"/>
      <c r="M447" s="666"/>
      <c r="N447" s="666"/>
      <c r="O447" s="666"/>
      <c r="P447" s="30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39"/>
      <c r="AE447" s="190"/>
      <c r="AF447" s="13"/>
      <c r="AG447" s="13"/>
      <c r="AH447" s="13"/>
      <c r="AI447" s="13"/>
      <c r="AJ447" s="13"/>
    </row>
    <row r="448" spans="1:36" ht="12" customHeight="1" x14ac:dyDescent="0.25">
      <c r="A448" s="13"/>
      <c r="B448" s="13"/>
      <c r="C448" s="13"/>
      <c r="D448" s="13"/>
      <c r="E448" s="13"/>
      <c r="F448" s="13"/>
      <c r="G448" s="13"/>
      <c r="H448" s="15"/>
      <c r="I448" s="666"/>
      <c r="J448" s="666"/>
      <c r="K448" s="666"/>
      <c r="L448" s="666"/>
      <c r="M448" s="666"/>
      <c r="N448" s="666"/>
      <c r="O448" s="666"/>
      <c r="P448" s="30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39"/>
      <c r="AE448" s="190"/>
      <c r="AF448" s="13"/>
      <c r="AG448" s="13"/>
      <c r="AH448" s="13"/>
      <c r="AI448" s="13"/>
      <c r="AJ448" s="13"/>
    </row>
    <row r="449" spans="1:36" ht="12" customHeight="1" x14ac:dyDescent="0.25">
      <c r="A449" s="13"/>
      <c r="B449" s="13"/>
      <c r="C449" s="13"/>
      <c r="D449" s="13"/>
      <c r="E449" s="13"/>
      <c r="F449" s="13"/>
      <c r="G449" s="13"/>
      <c r="H449" s="15"/>
      <c r="I449" s="666"/>
      <c r="J449" s="666"/>
      <c r="K449" s="666"/>
      <c r="L449" s="666"/>
      <c r="M449" s="666"/>
      <c r="N449" s="666"/>
      <c r="O449" s="666"/>
      <c r="P449" s="30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39"/>
      <c r="AE449" s="190"/>
      <c r="AF449" s="13"/>
      <c r="AG449" s="13"/>
      <c r="AH449" s="13"/>
      <c r="AI449" s="13"/>
      <c r="AJ449" s="13"/>
    </row>
    <row r="450" spans="1:36" ht="12" customHeight="1" x14ac:dyDescent="0.25">
      <c r="A450" s="13"/>
      <c r="B450" s="13"/>
      <c r="C450" s="13"/>
      <c r="D450" s="13"/>
      <c r="E450" s="13"/>
      <c r="F450" s="13"/>
      <c r="G450" s="13"/>
      <c r="H450" s="15"/>
      <c r="I450" s="666"/>
      <c r="J450" s="666"/>
      <c r="K450" s="666"/>
      <c r="L450" s="666"/>
      <c r="M450" s="666"/>
      <c r="N450" s="666"/>
      <c r="O450" s="666"/>
      <c r="P450" s="30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39"/>
      <c r="AE450" s="190"/>
      <c r="AF450" s="13"/>
      <c r="AG450" s="13"/>
      <c r="AH450" s="13"/>
      <c r="AI450" s="13"/>
      <c r="AJ450" s="13"/>
    </row>
    <row r="451" spans="1:36" ht="12" customHeight="1" x14ac:dyDescent="0.25">
      <c r="A451" s="13"/>
      <c r="B451" s="13"/>
      <c r="C451" s="13"/>
      <c r="D451" s="13"/>
      <c r="E451" s="13"/>
      <c r="F451" s="13"/>
      <c r="G451" s="13"/>
      <c r="H451" s="15"/>
      <c r="I451" s="666"/>
      <c r="J451" s="666"/>
      <c r="K451" s="666"/>
      <c r="L451" s="666"/>
      <c r="M451" s="666"/>
      <c r="N451" s="666"/>
      <c r="O451" s="666"/>
      <c r="P451" s="30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39"/>
      <c r="AE451" s="190"/>
      <c r="AF451" s="13"/>
      <c r="AG451" s="13"/>
      <c r="AH451" s="13"/>
      <c r="AI451" s="13"/>
      <c r="AJ451" s="13"/>
    </row>
    <row r="452" spans="1:36" ht="12" customHeight="1" x14ac:dyDescent="0.25">
      <c r="A452" s="13"/>
      <c r="B452" s="13"/>
      <c r="C452" s="13"/>
      <c r="D452" s="13"/>
      <c r="E452" s="13"/>
      <c r="F452" s="13"/>
      <c r="G452" s="13"/>
      <c r="H452" s="15"/>
      <c r="I452" s="666"/>
      <c r="J452" s="666"/>
      <c r="K452" s="666"/>
      <c r="L452" s="666"/>
      <c r="M452" s="666"/>
      <c r="N452" s="666"/>
      <c r="O452" s="666"/>
      <c r="P452" s="30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39"/>
      <c r="AE452" s="190"/>
      <c r="AF452" s="13"/>
      <c r="AG452" s="13"/>
      <c r="AH452" s="13"/>
      <c r="AI452" s="13"/>
      <c r="AJ452" s="13"/>
    </row>
    <row r="453" spans="1:36" ht="12" customHeight="1" x14ac:dyDescent="0.25">
      <c r="A453" s="13"/>
      <c r="B453" s="13"/>
      <c r="C453" s="13"/>
      <c r="D453" s="13"/>
      <c r="E453" s="13"/>
      <c r="F453" s="13"/>
      <c r="G453" s="13"/>
      <c r="H453" s="15"/>
      <c r="I453" s="666"/>
      <c r="J453" s="666"/>
      <c r="K453" s="666"/>
      <c r="L453" s="666"/>
      <c r="M453" s="666"/>
      <c r="N453" s="666"/>
      <c r="O453" s="666"/>
      <c r="P453" s="30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39"/>
      <c r="AE453" s="190"/>
      <c r="AF453" s="13"/>
      <c r="AG453" s="13"/>
      <c r="AH453" s="13"/>
      <c r="AI453" s="13"/>
      <c r="AJ453" s="13"/>
    </row>
    <row r="454" spans="1:36" ht="12" customHeight="1" x14ac:dyDescent="0.25">
      <c r="A454" s="13"/>
      <c r="B454" s="13"/>
      <c r="C454" s="13"/>
      <c r="D454" s="13"/>
      <c r="E454" s="13"/>
      <c r="F454" s="13"/>
      <c r="G454" s="13"/>
      <c r="H454" s="15"/>
      <c r="I454" s="666"/>
      <c r="J454" s="666"/>
      <c r="K454" s="666"/>
      <c r="L454" s="666"/>
      <c r="M454" s="666"/>
      <c r="N454" s="666"/>
      <c r="O454" s="666"/>
      <c r="P454" s="30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39"/>
      <c r="AE454" s="190"/>
      <c r="AF454" s="13"/>
      <c r="AG454" s="13"/>
      <c r="AH454" s="13"/>
      <c r="AI454" s="13"/>
      <c r="AJ454" s="13"/>
    </row>
    <row r="455" spans="1:36" ht="12" customHeight="1" x14ac:dyDescent="0.25">
      <c r="A455" s="13"/>
      <c r="B455" s="13"/>
      <c r="C455" s="13"/>
      <c r="D455" s="13"/>
      <c r="E455" s="13"/>
      <c r="F455" s="13"/>
      <c r="G455" s="13"/>
      <c r="H455" s="15"/>
      <c r="I455" s="666"/>
      <c r="J455" s="666"/>
      <c r="K455" s="666"/>
      <c r="L455" s="666"/>
      <c r="M455" s="666"/>
      <c r="N455" s="666"/>
      <c r="O455" s="666"/>
      <c r="P455" s="30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39"/>
      <c r="AE455" s="190"/>
      <c r="AF455" s="13"/>
      <c r="AG455" s="13"/>
      <c r="AH455" s="13"/>
      <c r="AI455" s="13"/>
      <c r="AJ455" s="13"/>
    </row>
    <row r="456" spans="1:36" ht="12" customHeight="1" x14ac:dyDescent="0.25">
      <c r="A456" s="13"/>
      <c r="B456" s="13"/>
      <c r="C456" s="13"/>
      <c r="D456" s="13"/>
      <c r="E456" s="13"/>
      <c r="F456" s="13"/>
      <c r="G456" s="13"/>
      <c r="H456" s="15"/>
      <c r="I456" s="666"/>
      <c r="J456" s="666"/>
      <c r="K456" s="666"/>
      <c r="L456" s="666"/>
      <c r="M456" s="666"/>
      <c r="N456" s="666"/>
      <c r="O456" s="666"/>
      <c r="P456" s="30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39"/>
      <c r="AE456" s="190"/>
      <c r="AF456" s="13"/>
      <c r="AG456" s="13"/>
      <c r="AH456" s="13"/>
      <c r="AI456" s="13"/>
      <c r="AJ456" s="13"/>
    </row>
    <row r="457" spans="1:36" ht="12" customHeight="1" x14ac:dyDescent="0.25">
      <c r="A457" s="13"/>
      <c r="B457" s="13"/>
      <c r="C457" s="13"/>
      <c r="D457" s="13"/>
      <c r="E457" s="13"/>
      <c r="F457" s="13"/>
      <c r="G457" s="13"/>
      <c r="H457" s="15"/>
      <c r="I457" s="666"/>
      <c r="J457" s="666"/>
      <c r="K457" s="666"/>
      <c r="L457" s="666"/>
      <c r="M457" s="666"/>
      <c r="N457" s="666"/>
      <c r="O457" s="666"/>
      <c r="P457" s="30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39"/>
      <c r="AE457" s="190"/>
      <c r="AF457" s="13"/>
      <c r="AG457" s="13"/>
      <c r="AH457" s="13"/>
      <c r="AI457" s="13"/>
      <c r="AJ457" s="13"/>
    </row>
    <row r="458" spans="1:36" ht="12" customHeight="1" x14ac:dyDescent="0.25">
      <c r="A458" s="13"/>
      <c r="B458" s="13"/>
      <c r="C458" s="13"/>
      <c r="D458" s="13"/>
      <c r="E458" s="13"/>
      <c r="F458" s="13"/>
      <c r="G458" s="13"/>
      <c r="H458" s="15"/>
      <c r="I458" s="666"/>
      <c r="J458" s="666"/>
      <c r="K458" s="666"/>
      <c r="L458" s="666"/>
      <c r="M458" s="666"/>
      <c r="N458" s="666"/>
      <c r="O458" s="666"/>
      <c r="P458" s="30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39"/>
      <c r="AE458" s="190"/>
      <c r="AF458" s="13"/>
      <c r="AG458" s="13"/>
      <c r="AH458" s="13"/>
      <c r="AI458" s="13"/>
      <c r="AJ458" s="13"/>
    </row>
    <row r="459" spans="1:36" ht="12" customHeight="1" x14ac:dyDescent="0.25">
      <c r="A459" s="13"/>
      <c r="B459" s="13"/>
      <c r="C459" s="13"/>
      <c r="D459" s="13"/>
      <c r="E459" s="13"/>
      <c r="F459" s="13"/>
      <c r="G459" s="13"/>
      <c r="H459" s="15"/>
      <c r="I459" s="666"/>
      <c r="J459" s="666"/>
      <c r="K459" s="666"/>
      <c r="L459" s="666"/>
      <c r="M459" s="666"/>
      <c r="N459" s="666"/>
      <c r="O459" s="666"/>
      <c r="P459" s="30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39"/>
      <c r="AE459" s="190"/>
      <c r="AF459" s="13"/>
      <c r="AG459" s="13"/>
      <c r="AH459" s="13"/>
      <c r="AI459" s="13"/>
      <c r="AJ459" s="13"/>
    </row>
    <row r="460" spans="1:36" ht="12" customHeight="1" x14ac:dyDescent="0.25">
      <c r="A460" s="13"/>
      <c r="B460" s="13"/>
      <c r="C460" s="13"/>
      <c r="D460" s="13"/>
      <c r="E460" s="13"/>
      <c r="F460" s="13"/>
      <c r="G460" s="13"/>
      <c r="H460" s="15"/>
      <c r="I460" s="666"/>
      <c r="J460" s="666"/>
      <c r="K460" s="666"/>
      <c r="L460" s="666"/>
      <c r="M460" s="666"/>
      <c r="N460" s="666"/>
      <c r="O460" s="666"/>
      <c r="P460" s="30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39"/>
      <c r="AE460" s="190"/>
      <c r="AF460" s="13"/>
      <c r="AG460" s="13"/>
      <c r="AH460" s="13"/>
      <c r="AI460" s="13"/>
      <c r="AJ460" s="13"/>
    </row>
    <row r="461" spans="1:36" ht="12" customHeight="1" x14ac:dyDescent="0.25">
      <c r="A461" s="13"/>
      <c r="B461" s="13"/>
      <c r="C461" s="13"/>
      <c r="D461" s="13"/>
      <c r="E461" s="13"/>
      <c r="F461" s="13"/>
      <c r="G461" s="13"/>
      <c r="H461" s="15"/>
      <c r="I461" s="666"/>
      <c r="J461" s="666"/>
      <c r="K461" s="666"/>
      <c r="L461" s="666"/>
      <c r="M461" s="666"/>
      <c r="N461" s="666"/>
      <c r="O461" s="666"/>
      <c r="P461" s="30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39"/>
      <c r="AE461" s="190"/>
      <c r="AF461" s="13"/>
      <c r="AG461" s="13"/>
      <c r="AH461" s="13"/>
      <c r="AI461" s="13"/>
      <c r="AJ461" s="13"/>
    </row>
    <row r="462" spans="1:36" ht="12" customHeight="1" x14ac:dyDescent="0.25">
      <c r="A462" s="13"/>
      <c r="B462" s="13"/>
      <c r="C462" s="13"/>
      <c r="D462" s="13"/>
      <c r="E462" s="13"/>
      <c r="F462" s="13"/>
      <c r="G462" s="13"/>
      <c r="H462" s="15"/>
      <c r="I462" s="666"/>
      <c r="J462" s="666"/>
      <c r="K462" s="666"/>
      <c r="L462" s="666"/>
      <c r="M462" s="666"/>
      <c r="N462" s="666"/>
      <c r="O462" s="666"/>
      <c r="P462" s="30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39"/>
      <c r="AE462" s="190"/>
      <c r="AF462" s="13"/>
      <c r="AG462" s="13"/>
      <c r="AH462" s="13"/>
      <c r="AI462" s="13"/>
      <c r="AJ462" s="13"/>
    </row>
    <row r="463" spans="1:36" ht="12" customHeight="1" x14ac:dyDescent="0.25">
      <c r="A463" s="13"/>
      <c r="B463" s="13"/>
      <c r="C463" s="13"/>
      <c r="D463" s="13"/>
      <c r="E463" s="13"/>
      <c r="F463" s="13"/>
      <c r="G463" s="13"/>
      <c r="H463" s="15"/>
      <c r="I463" s="666"/>
      <c r="J463" s="666"/>
      <c r="K463" s="666"/>
      <c r="L463" s="666"/>
      <c r="M463" s="666"/>
      <c r="N463" s="666"/>
      <c r="O463" s="666"/>
      <c r="P463" s="30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39"/>
      <c r="AE463" s="190"/>
      <c r="AF463" s="13"/>
      <c r="AG463" s="13"/>
      <c r="AH463" s="13"/>
      <c r="AI463" s="13"/>
      <c r="AJ463" s="13"/>
    </row>
    <row r="464" spans="1:36" ht="12" customHeight="1" x14ac:dyDescent="0.25">
      <c r="A464" s="13"/>
      <c r="B464" s="13"/>
      <c r="C464" s="13"/>
      <c r="D464" s="13"/>
      <c r="E464" s="13"/>
      <c r="F464" s="13"/>
      <c r="G464" s="13"/>
      <c r="H464" s="15"/>
      <c r="I464" s="666"/>
      <c r="J464" s="666"/>
      <c r="K464" s="666"/>
      <c r="L464" s="666"/>
      <c r="M464" s="666"/>
      <c r="N464" s="666"/>
      <c r="O464" s="666"/>
      <c r="P464" s="30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39"/>
      <c r="AE464" s="190"/>
      <c r="AF464" s="13"/>
      <c r="AG464" s="13"/>
      <c r="AH464" s="13"/>
      <c r="AI464" s="13"/>
      <c r="AJ464" s="13"/>
    </row>
    <row r="465" spans="1:36" ht="12" customHeight="1" x14ac:dyDescent="0.25">
      <c r="A465" s="13"/>
      <c r="B465" s="13"/>
      <c r="C465" s="13"/>
      <c r="D465" s="13"/>
      <c r="E465" s="13"/>
      <c r="F465" s="13"/>
      <c r="G465" s="13"/>
      <c r="H465" s="15"/>
      <c r="I465" s="666"/>
      <c r="J465" s="666"/>
      <c r="K465" s="666"/>
      <c r="L465" s="666"/>
      <c r="M465" s="666"/>
      <c r="N465" s="666"/>
      <c r="O465" s="666"/>
      <c r="P465" s="30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39"/>
      <c r="AE465" s="190"/>
      <c r="AF465" s="13"/>
      <c r="AG465" s="13"/>
      <c r="AH465" s="13"/>
      <c r="AI465" s="13"/>
      <c r="AJ465" s="13"/>
    </row>
    <row r="466" spans="1:36" ht="12" customHeight="1" x14ac:dyDescent="0.25">
      <c r="A466" s="13"/>
      <c r="B466" s="13"/>
      <c r="C466" s="13"/>
      <c r="D466" s="13"/>
      <c r="E466" s="13"/>
      <c r="F466" s="13"/>
      <c r="G466" s="13"/>
      <c r="H466" s="15"/>
      <c r="I466" s="666"/>
      <c r="J466" s="666"/>
      <c r="K466" s="666"/>
      <c r="L466" s="666"/>
      <c r="M466" s="666"/>
      <c r="N466" s="666"/>
      <c r="O466" s="666"/>
      <c r="P466" s="30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39"/>
      <c r="AE466" s="190"/>
      <c r="AF466" s="13"/>
      <c r="AG466" s="13"/>
      <c r="AH466" s="13"/>
      <c r="AI466" s="13"/>
      <c r="AJ466" s="13"/>
    </row>
    <row r="467" spans="1:36" ht="12" customHeight="1" x14ac:dyDescent="0.25">
      <c r="A467" s="13"/>
      <c r="B467" s="13"/>
      <c r="C467" s="13"/>
      <c r="D467" s="13"/>
      <c r="E467" s="13"/>
      <c r="F467" s="13"/>
      <c r="G467" s="13"/>
      <c r="H467" s="15"/>
      <c r="I467" s="666"/>
      <c r="J467" s="666"/>
      <c r="K467" s="666"/>
      <c r="L467" s="666"/>
      <c r="M467" s="666"/>
      <c r="N467" s="666"/>
      <c r="O467" s="666"/>
      <c r="P467" s="30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39"/>
      <c r="AE467" s="190"/>
      <c r="AF467" s="13"/>
      <c r="AG467" s="13"/>
      <c r="AH467" s="13"/>
      <c r="AI467" s="13"/>
      <c r="AJ467" s="13"/>
    </row>
    <row r="468" spans="1:36" ht="12" customHeight="1" x14ac:dyDescent="0.25">
      <c r="A468" s="13"/>
      <c r="B468" s="13"/>
      <c r="C468" s="13"/>
      <c r="D468" s="13"/>
      <c r="E468" s="13"/>
      <c r="F468" s="13"/>
      <c r="G468" s="13"/>
      <c r="H468" s="15"/>
      <c r="I468" s="666"/>
      <c r="J468" s="666"/>
      <c r="K468" s="666"/>
      <c r="L468" s="666"/>
      <c r="M468" s="666"/>
      <c r="N468" s="666"/>
      <c r="O468" s="666"/>
      <c r="P468" s="30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39"/>
      <c r="AE468" s="190"/>
      <c r="AF468" s="13"/>
      <c r="AG468" s="13"/>
      <c r="AH468" s="13"/>
      <c r="AI468" s="13"/>
      <c r="AJ468" s="13"/>
    </row>
    <row r="469" spans="1:36" ht="12" customHeight="1" x14ac:dyDescent="0.25">
      <c r="A469" s="13"/>
      <c r="B469" s="13"/>
      <c r="C469" s="13"/>
      <c r="D469" s="13"/>
      <c r="E469" s="13"/>
      <c r="F469" s="13"/>
      <c r="G469" s="13"/>
      <c r="H469" s="15"/>
      <c r="I469" s="666"/>
      <c r="J469" s="666"/>
      <c r="K469" s="666"/>
      <c r="L469" s="666"/>
      <c r="M469" s="666"/>
      <c r="N469" s="666"/>
      <c r="O469" s="666"/>
      <c r="P469" s="30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39"/>
      <c r="AE469" s="190"/>
      <c r="AF469" s="13"/>
      <c r="AG469" s="13"/>
      <c r="AH469" s="13"/>
      <c r="AI469" s="13"/>
      <c r="AJ469" s="13"/>
    </row>
    <row r="470" spans="1:36" ht="12" customHeight="1" x14ac:dyDescent="0.25">
      <c r="A470" s="13"/>
      <c r="B470" s="13"/>
      <c r="C470" s="13"/>
      <c r="D470" s="13"/>
      <c r="E470" s="13"/>
      <c r="F470" s="13"/>
      <c r="G470" s="13"/>
      <c r="H470" s="15"/>
      <c r="I470" s="666"/>
      <c r="J470" s="666"/>
      <c r="K470" s="666"/>
      <c r="L470" s="666"/>
      <c r="M470" s="666"/>
      <c r="N470" s="666"/>
      <c r="O470" s="666"/>
      <c r="P470" s="30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39"/>
      <c r="AE470" s="190"/>
      <c r="AF470" s="13"/>
      <c r="AG470" s="13"/>
      <c r="AH470" s="13"/>
      <c r="AI470" s="13"/>
      <c r="AJ470" s="13"/>
    </row>
    <row r="471" spans="1:36" ht="12" customHeight="1" x14ac:dyDescent="0.25">
      <c r="A471" s="13"/>
      <c r="B471" s="13"/>
      <c r="C471" s="13"/>
      <c r="D471" s="13"/>
      <c r="E471" s="13"/>
      <c r="F471" s="13"/>
      <c r="G471" s="13"/>
      <c r="H471" s="15"/>
      <c r="I471" s="666"/>
      <c r="J471" s="666"/>
      <c r="K471" s="666"/>
      <c r="L471" s="666"/>
      <c r="M471" s="666"/>
      <c r="N471" s="666"/>
      <c r="O471" s="666"/>
      <c r="P471" s="30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39"/>
      <c r="AE471" s="190"/>
      <c r="AF471" s="13"/>
      <c r="AG471" s="13"/>
      <c r="AH471" s="13"/>
      <c r="AI471" s="13"/>
      <c r="AJ471" s="13"/>
    </row>
    <row r="472" spans="1:36" ht="12" customHeight="1" x14ac:dyDescent="0.25">
      <c r="A472" s="13"/>
      <c r="B472" s="13"/>
      <c r="C472" s="13"/>
      <c r="D472" s="13"/>
      <c r="E472" s="13"/>
      <c r="F472" s="13"/>
      <c r="G472" s="13"/>
      <c r="H472" s="15"/>
      <c r="I472" s="666"/>
      <c r="J472" s="666"/>
      <c r="K472" s="666"/>
      <c r="L472" s="666"/>
      <c r="M472" s="666"/>
      <c r="N472" s="666"/>
      <c r="O472" s="666"/>
      <c r="P472" s="30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39"/>
      <c r="AE472" s="190"/>
      <c r="AF472" s="13"/>
      <c r="AG472" s="13"/>
      <c r="AH472" s="13"/>
      <c r="AI472" s="13"/>
      <c r="AJ472" s="13"/>
    </row>
    <row r="473" spans="1:36" ht="12" customHeight="1" x14ac:dyDescent="0.25">
      <c r="A473" s="13"/>
      <c r="B473" s="13"/>
      <c r="C473" s="13"/>
      <c r="D473" s="13"/>
      <c r="E473" s="13"/>
      <c r="F473" s="13"/>
      <c r="G473" s="13"/>
      <c r="H473" s="15"/>
      <c r="I473" s="666"/>
      <c r="J473" s="666"/>
      <c r="K473" s="666"/>
      <c r="L473" s="666"/>
      <c r="M473" s="666"/>
      <c r="N473" s="666"/>
      <c r="O473" s="666"/>
      <c r="P473" s="30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39"/>
      <c r="AE473" s="190"/>
      <c r="AF473" s="13"/>
      <c r="AG473" s="13"/>
      <c r="AH473" s="13"/>
      <c r="AI473" s="13"/>
      <c r="AJ473" s="13"/>
    </row>
    <row r="474" spans="1:36" ht="12" customHeight="1" x14ac:dyDescent="0.25">
      <c r="A474" s="13"/>
      <c r="B474" s="13"/>
      <c r="C474" s="13"/>
      <c r="D474" s="13"/>
      <c r="E474" s="13"/>
      <c r="F474" s="13"/>
      <c r="G474" s="13"/>
      <c r="H474" s="15"/>
      <c r="I474" s="666"/>
      <c r="J474" s="666"/>
      <c r="K474" s="666"/>
      <c r="L474" s="666"/>
      <c r="M474" s="666"/>
      <c r="N474" s="666"/>
      <c r="O474" s="666"/>
      <c r="P474" s="30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39"/>
      <c r="AE474" s="190"/>
      <c r="AF474" s="13"/>
      <c r="AG474" s="13"/>
      <c r="AH474" s="13"/>
      <c r="AI474" s="13"/>
      <c r="AJ474" s="13"/>
    </row>
    <row r="475" spans="1:36" ht="12" customHeight="1" x14ac:dyDescent="0.25">
      <c r="A475" s="13"/>
      <c r="B475" s="13"/>
      <c r="C475" s="13"/>
      <c r="D475" s="13"/>
      <c r="E475" s="13"/>
      <c r="F475" s="13"/>
      <c r="G475" s="13"/>
      <c r="H475" s="15"/>
      <c r="I475" s="666"/>
      <c r="J475" s="666"/>
      <c r="K475" s="666"/>
      <c r="L475" s="666"/>
      <c r="M475" s="666"/>
      <c r="N475" s="666"/>
      <c r="O475" s="666"/>
      <c r="P475" s="30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39"/>
      <c r="AE475" s="190"/>
      <c r="AF475" s="13"/>
      <c r="AG475" s="13"/>
      <c r="AH475" s="13"/>
      <c r="AI475" s="13"/>
      <c r="AJ475" s="13"/>
    </row>
    <row r="476" spans="1:36" ht="12" customHeight="1" x14ac:dyDescent="0.25">
      <c r="A476" s="13"/>
      <c r="B476" s="13"/>
      <c r="C476" s="13"/>
      <c r="D476" s="13"/>
      <c r="E476" s="13"/>
      <c r="F476" s="13"/>
      <c r="G476" s="13"/>
      <c r="H476" s="15"/>
      <c r="I476" s="666"/>
      <c r="J476" s="666"/>
      <c r="K476" s="666"/>
      <c r="L476" s="666"/>
      <c r="M476" s="666"/>
      <c r="N476" s="666"/>
      <c r="O476" s="666"/>
      <c r="P476" s="30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39"/>
      <c r="AE476" s="190"/>
      <c r="AF476" s="13"/>
      <c r="AG476" s="13"/>
      <c r="AH476" s="13"/>
      <c r="AI476" s="13"/>
      <c r="AJ476" s="13"/>
    </row>
    <row r="477" spans="1:36" ht="12" customHeight="1" x14ac:dyDescent="0.25">
      <c r="A477" s="13"/>
      <c r="B477" s="13"/>
      <c r="C477" s="13"/>
      <c r="D477" s="13"/>
      <c r="E477" s="13"/>
      <c r="F477" s="13"/>
      <c r="G477" s="13"/>
      <c r="H477" s="15"/>
      <c r="I477" s="666"/>
      <c r="J477" s="666"/>
      <c r="K477" s="666"/>
      <c r="L477" s="666"/>
      <c r="M477" s="666"/>
      <c r="N477" s="666"/>
      <c r="O477" s="666"/>
      <c r="P477" s="30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39"/>
      <c r="AE477" s="190"/>
      <c r="AF477" s="13"/>
      <c r="AG477" s="13"/>
      <c r="AH477" s="13"/>
      <c r="AI477" s="13"/>
      <c r="AJ477" s="13"/>
    </row>
    <row r="478" spans="1:36" ht="12" customHeight="1" x14ac:dyDescent="0.25">
      <c r="A478" s="13"/>
      <c r="B478" s="13"/>
      <c r="C478" s="13"/>
      <c r="D478" s="13"/>
      <c r="E478" s="13"/>
      <c r="F478" s="13"/>
      <c r="G478" s="13"/>
      <c r="H478" s="15"/>
      <c r="I478" s="666"/>
      <c r="J478" s="666"/>
      <c r="K478" s="666"/>
      <c r="L478" s="666"/>
      <c r="M478" s="666"/>
      <c r="N478" s="666"/>
      <c r="O478" s="666"/>
      <c r="P478" s="30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39"/>
      <c r="AE478" s="190"/>
      <c r="AF478" s="13"/>
      <c r="AG478" s="13"/>
      <c r="AH478" s="13"/>
      <c r="AI478" s="13"/>
      <c r="AJ478" s="13"/>
    </row>
    <row r="479" spans="1:36" ht="12" customHeight="1" x14ac:dyDescent="0.25">
      <c r="A479" s="13"/>
      <c r="B479" s="13"/>
      <c r="C479" s="13"/>
      <c r="D479" s="13"/>
      <c r="E479" s="13"/>
      <c r="F479" s="13"/>
      <c r="G479" s="13"/>
      <c r="H479" s="15"/>
      <c r="I479" s="666"/>
      <c r="J479" s="666"/>
      <c r="K479" s="666"/>
      <c r="L479" s="666"/>
      <c r="M479" s="666"/>
      <c r="N479" s="666"/>
      <c r="O479" s="666"/>
      <c r="P479" s="30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39"/>
      <c r="AE479" s="190"/>
      <c r="AF479" s="13"/>
      <c r="AG479" s="13"/>
      <c r="AH479" s="13"/>
      <c r="AI479" s="13"/>
      <c r="AJ479" s="13"/>
    </row>
    <row r="480" spans="1:36" ht="12" customHeight="1" x14ac:dyDescent="0.25">
      <c r="A480" s="13"/>
      <c r="B480" s="13"/>
      <c r="C480" s="13"/>
      <c r="D480" s="13"/>
      <c r="E480" s="13"/>
      <c r="F480" s="13"/>
      <c r="G480" s="13"/>
      <c r="H480" s="15"/>
      <c r="I480" s="666"/>
      <c r="J480" s="666"/>
      <c r="K480" s="666"/>
      <c r="L480" s="666"/>
      <c r="M480" s="666"/>
      <c r="N480" s="666"/>
      <c r="O480" s="666"/>
      <c r="P480" s="30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39"/>
      <c r="AE480" s="190"/>
      <c r="AF480" s="13"/>
      <c r="AG480" s="13"/>
      <c r="AH480" s="13"/>
      <c r="AI480" s="13"/>
      <c r="AJ480" s="13"/>
    </row>
    <row r="481" spans="1:36" ht="12" customHeight="1" x14ac:dyDescent="0.25">
      <c r="A481" s="13"/>
      <c r="B481" s="13"/>
      <c r="C481" s="13"/>
      <c r="D481" s="13"/>
      <c r="E481" s="13"/>
      <c r="F481" s="13"/>
      <c r="G481" s="13"/>
      <c r="H481" s="15"/>
      <c r="I481" s="666"/>
      <c r="J481" s="666"/>
      <c r="K481" s="666"/>
      <c r="L481" s="666"/>
      <c r="M481" s="666"/>
      <c r="N481" s="666"/>
      <c r="O481" s="666"/>
      <c r="P481" s="30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39"/>
      <c r="AE481" s="190"/>
      <c r="AF481" s="13"/>
      <c r="AG481" s="13"/>
      <c r="AH481" s="13"/>
      <c r="AI481" s="13"/>
      <c r="AJ481" s="13"/>
    </row>
    <row r="482" spans="1:36" ht="12" customHeight="1" x14ac:dyDescent="0.25">
      <c r="A482" s="13"/>
      <c r="B482" s="13"/>
      <c r="C482" s="13"/>
      <c r="D482" s="13"/>
      <c r="E482" s="13"/>
      <c r="F482" s="13"/>
      <c r="G482" s="13"/>
      <c r="H482" s="15"/>
      <c r="I482" s="666"/>
      <c r="J482" s="666"/>
      <c r="K482" s="666"/>
      <c r="L482" s="666"/>
      <c r="M482" s="666"/>
      <c r="N482" s="666"/>
      <c r="O482" s="666"/>
      <c r="P482" s="30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39"/>
      <c r="AE482" s="190"/>
      <c r="AF482" s="13"/>
      <c r="AG482" s="13"/>
      <c r="AH482" s="13"/>
      <c r="AI482" s="13"/>
      <c r="AJ482" s="13"/>
    </row>
    <row r="483" spans="1:36" ht="12" customHeight="1" x14ac:dyDescent="0.25">
      <c r="A483" s="13"/>
      <c r="B483" s="13"/>
      <c r="C483" s="13"/>
      <c r="D483" s="13"/>
      <c r="E483" s="13"/>
      <c r="F483" s="13"/>
      <c r="G483" s="13"/>
      <c r="H483" s="15"/>
      <c r="I483" s="666"/>
      <c r="J483" s="666"/>
      <c r="K483" s="666"/>
      <c r="L483" s="666"/>
      <c r="M483" s="666"/>
      <c r="N483" s="666"/>
      <c r="O483" s="666"/>
      <c r="P483" s="30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39"/>
      <c r="AE483" s="190"/>
      <c r="AF483" s="13"/>
      <c r="AG483" s="13"/>
      <c r="AH483" s="13"/>
      <c r="AI483" s="13"/>
      <c r="AJ483" s="13"/>
    </row>
    <row r="484" spans="1:36" ht="12" customHeight="1" x14ac:dyDescent="0.25">
      <c r="A484" s="13"/>
      <c r="B484" s="13"/>
      <c r="C484" s="13"/>
      <c r="D484" s="13"/>
      <c r="E484" s="13"/>
      <c r="F484" s="13"/>
      <c r="G484" s="13"/>
      <c r="H484" s="15"/>
      <c r="I484" s="666"/>
      <c r="J484" s="666"/>
      <c r="K484" s="666"/>
      <c r="L484" s="666"/>
      <c r="M484" s="666"/>
      <c r="N484" s="666"/>
      <c r="O484" s="666"/>
      <c r="P484" s="30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39"/>
      <c r="AE484" s="190"/>
      <c r="AF484" s="13"/>
      <c r="AG484" s="13"/>
      <c r="AH484" s="13"/>
      <c r="AI484" s="13"/>
      <c r="AJ484" s="13"/>
    </row>
    <row r="485" spans="1:36" ht="12" customHeight="1" x14ac:dyDescent="0.25">
      <c r="A485" s="13"/>
      <c r="B485" s="13"/>
      <c r="C485" s="13"/>
      <c r="D485" s="13"/>
      <c r="E485" s="13"/>
      <c r="F485" s="13"/>
      <c r="G485" s="13"/>
      <c r="H485" s="15"/>
      <c r="I485" s="666"/>
      <c r="J485" s="666"/>
      <c r="K485" s="666"/>
      <c r="L485" s="666"/>
      <c r="M485" s="666"/>
      <c r="N485" s="666"/>
      <c r="O485" s="666"/>
      <c r="P485" s="30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39"/>
      <c r="AE485" s="190"/>
      <c r="AF485" s="13"/>
      <c r="AG485" s="13"/>
      <c r="AH485" s="13"/>
      <c r="AI485" s="13"/>
      <c r="AJ485" s="13"/>
    </row>
    <row r="486" spans="1:36" ht="12" customHeight="1" x14ac:dyDescent="0.25">
      <c r="A486" s="13"/>
      <c r="B486" s="13"/>
      <c r="C486" s="13"/>
      <c r="D486" s="13"/>
      <c r="E486" s="13"/>
      <c r="F486" s="13"/>
      <c r="G486" s="13"/>
      <c r="H486" s="15"/>
      <c r="I486" s="666"/>
      <c r="J486" s="666"/>
      <c r="K486" s="666"/>
      <c r="L486" s="666"/>
      <c r="M486" s="666"/>
      <c r="N486" s="666"/>
      <c r="O486" s="666"/>
      <c r="P486" s="30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39"/>
      <c r="AE486" s="190"/>
      <c r="AF486" s="13"/>
      <c r="AG486" s="13"/>
      <c r="AH486" s="13"/>
      <c r="AI486" s="13"/>
      <c r="AJ486" s="13"/>
    </row>
    <row r="487" spans="1:36" ht="12" customHeight="1" x14ac:dyDescent="0.25">
      <c r="A487" s="13"/>
      <c r="B487" s="13"/>
      <c r="C487" s="13"/>
      <c r="D487" s="13"/>
      <c r="E487" s="13"/>
      <c r="F487" s="13"/>
      <c r="G487" s="13"/>
      <c r="H487" s="15"/>
      <c r="I487" s="666"/>
      <c r="J487" s="666"/>
      <c r="K487" s="666"/>
      <c r="L487" s="666"/>
      <c r="M487" s="666"/>
      <c r="N487" s="666"/>
      <c r="O487" s="666"/>
      <c r="P487" s="30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39"/>
      <c r="AE487" s="190"/>
      <c r="AF487" s="13"/>
      <c r="AG487" s="13"/>
      <c r="AH487" s="13"/>
      <c r="AI487" s="13"/>
      <c r="AJ487" s="13"/>
    </row>
    <row r="488" spans="1:36" ht="12" customHeight="1" x14ac:dyDescent="0.25">
      <c r="A488" s="13"/>
      <c r="B488" s="13"/>
      <c r="C488" s="13"/>
      <c r="D488" s="13"/>
      <c r="E488" s="13"/>
      <c r="F488" s="13"/>
      <c r="G488" s="13"/>
      <c r="H488" s="15"/>
      <c r="I488" s="666"/>
      <c r="J488" s="666"/>
      <c r="K488" s="666"/>
      <c r="L488" s="666"/>
      <c r="M488" s="666"/>
      <c r="N488" s="666"/>
      <c r="O488" s="666"/>
      <c r="P488" s="30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39"/>
      <c r="AE488" s="190"/>
      <c r="AF488" s="13"/>
      <c r="AG488" s="13"/>
      <c r="AH488" s="13"/>
      <c r="AI488" s="13"/>
      <c r="AJ488" s="13"/>
    </row>
    <row r="489" spans="1:36" ht="12" customHeight="1" x14ac:dyDescent="0.25">
      <c r="A489" s="13"/>
      <c r="B489" s="13"/>
      <c r="C489" s="13"/>
      <c r="D489" s="13"/>
      <c r="E489" s="13"/>
      <c r="F489" s="13"/>
      <c r="G489" s="13"/>
      <c r="H489" s="15"/>
      <c r="I489" s="666"/>
      <c r="J489" s="666"/>
      <c r="K489" s="666"/>
      <c r="L489" s="666"/>
      <c r="M489" s="666"/>
      <c r="N489" s="666"/>
      <c r="O489" s="666"/>
      <c r="P489" s="30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39"/>
      <c r="AE489" s="190"/>
      <c r="AF489" s="13"/>
      <c r="AG489" s="13"/>
      <c r="AH489" s="13"/>
      <c r="AI489" s="13"/>
      <c r="AJ489" s="13"/>
    </row>
    <row r="490" spans="1:36" ht="12" customHeight="1" x14ac:dyDescent="0.25">
      <c r="A490" s="13"/>
      <c r="B490" s="13"/>
      <c r="C490" s="13"/>
      <c r="D490" s="13"/>
      <c r="E490" s="13"/>
      <c r="F490" s="13"/>
      <c r="G490" s="13"/>
      <c r="H490" s="15"/>
      <c r="I490" s="666"/>
      <c r="J490" s="666"/>
      <c r="K490" s="666"/>
      <c r="L490" s="666"/>
      <c r="M490" s="666"/>
      <c r="N490" s="666"/>
      <c r="O490" s="666"/>
      <c r="P490" s="30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39"/>
      <c r="AE490" s="190"/>
      <c r="AF490" s="13"/>
      <c r="AG490" s="13"/>
      <c r="AH490" s="13"/>
      <c r="AI490" s="13"/>
      <c r="AJ490" s="13"/>
    </row>
    <row r="491" spans="1:36" ht="12" customHeight="1" x14ac:dyDescent="0.25">
      <c r="A491" s="13"/>
      <c r="B491" s="13"/>
      <c r="C491" s="13"/>
      <c r="D491" s="13"/>
      <c r="E491" s="13"/>
      <c r="F491" s="13"/>
      <c r="G491" s="13"/>
      <c r="H491" s="15"/>
      <c r="I491" s="666"/>
      <c r="J491" s="666"/>
      <c r="K491" s="666"/>
      <c r="L491" s="666"/>
      <c r="M491" s="666"/>
      <c r="N491" s="666"/>
      <c r="O491" s="666"/>
      <c r="P491" s="30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39"/>
      <c r="AE491" s="190"/>
      <c r="AF491" s="13"/>
      <c r="AG491" s="13"/>
      <c r="AH491" s="13"/>
      <c r="AI491" s="13"/>
      <c r="AJ491" s="13"/>
    </row>
    <row r="492" spans="1:36" ht="12" customHeight="1" x14ac:dyDescent="0.25">
      <c r="A492" s="13"/>
      <c r="B492" s="13"/>
      <c r="C492" s="13"/>
      <c r="D492" s="13"/>
      <c r="E492" s="13"/>
      <c r="F492" s="13"/>
      <c r="G492" s="13"/>
      <c r="H492" s="15"/>
      <c r="I492" s="666"/>
      <c r="J492" s="666"/>
      <c r="K492" s="666"/>
      <c r="L492" s="666"/>
      <c r="M492" s="666"/>
      <c r="N492" s="666"/>
      <c r="O492" s="666"/>
      <c r="P492" s="30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39"/>
      <c r="AE492" s="190"/>
      <c r="AF492" s="13"/>
      <c r="AG492" s="13"/>
      <c r="AH492" s="13"/>
      <c r="AI492" s="13"/>
      <c r="AJ492" s="13"/>
    </row>
    <row r="493" spans="1:36" ht="12" customHeight="1" x14ac:dyDescent="0.25">
      <c r="A493" s="13"/>
      <c r="B493" s="13"/>
      <c r="C493" s="13"/>
      <c r="D493" s="13"/>
      <c r="E493" s="13"/>
      <c r="F493" s="13"/>
      <c r="G493" s="13"/>
      <c r="H493" s="15"/>
      <c r="I493" s="666"/>
      <c r="J493" s="666"/>
      <c r="K493" s="666"/>
      <c r="L493" s="666"/>
      <c r="M493" s="666"/>
      <c r="N493" s="666"/>
      <c r="O493" s="666"/>
      <c r="P493" s="30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39"/>
      <c r="AE493" s="190"/>
      <c r="AF493" s="13"/>
      <c r="AG493" s="13"/>
      <c r="AH493" s="13"/>
      <c r="AI493" s="13"/>
      <c r="AJ493" s="13"/>
    </row>
    <row r="494" spans="1:36" ht="12" customHeight="1" x14ac:dyDescent="0.25">
      <c r="A494" s="13"/>
      <c r="B494" s="13"/>
      <c r="C494" s="13"/>
      <c r="D494" s="13"/>
      <c r="E494" s="13"/>
      <c r="F494" s="13"/>
      <c r="G494" s="13"/>
      <c r="H494" s="15"/>
      <c r="I494" s="666"/>
      <c r="J494" s="666"/>
      <c r="K494" s="666"/>
      <c r="L494" s="666"/>
      <c r="M494" s="666"/>
      <c r="N494" s="666"/>
      <c r="O494" s="666"/>
      <c r="P494" s="30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39"/>
      <c r="AE494" s="190"/>
      <c r="AF494" s="13"/>
      <c r="AG494" s="13"/>
      <c r="AH494" s="13"/>
      <c r="AI494" s="13"/>
      <c r="AJ494" s="13"/>
    </row>
    <row r="495" spans="1:36" ht="12" customHeight="1" x14ac:dyDescent="0.25">
      <c r="A495" s="13"/>
      <c r="B495" s="13"/>
      <c r="C495" s="13"/>
      <c r="D495" s="13"/>
      <c r="E495" s="13"/>
      <c r="F495" s="13"/>
      <c r="G495" s="13"/>
      <c r="H495" s="15"/>
      <c r="I495" s="666"/>
      <c r="J495" s="666"/>
      <c r="K495" s="666"/>
      <c r="L495" s="666"/>
      <c r="M495" s="666"/>
      <c r="N495" s="666"/>
      <c r="O495" s="666"/>
      <c r="P495" s="30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39"/>
      <c r="AE495" s="190"/>
      <c r="AF495" s="13"/>
      <c r="AG495" s="13"/>
      <c r="AH495" s="13"/>
      <c r="AI495" s="13"/>
      <c r="AJ495" s="13"/>
    </row>
    <row r="496" spans="1:36" ht="12" customHeight="1" x14ac:dyDescent="0.25">
      <c r="A496" s="13"/>
      <c r="B496" s="13"/>
      <c r="C496" s="13"/>
      <c r="D496" s="13"/>
      <c r="E496" s="13"/>
      <c r="F496" s="13"/>
      <c r="G496" s="13"/>
      <c r="H496" s="15"/>
      <c r="I496" s="666"/>
      <c r="J496" s="666"/>
      <c r="K496" s="666"/>
      <c r="L496" s="666"/>
      <c r="M496" s="666"/>
      <c r="N496" s="666"/>
      <c r="O496" s="666"/>
      <c r="P496" s="30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39"/>
      <c r="AE496" s="190"/>
      <c r="AF496" s="13"/>
      <c r="AG496" s="13"/>
      <c r="AH496" s="13"/>
      <c r="AI496" s="13"/>
      <c r="AJ496" s="13"/>
    </row>
    <row r="497" spans="1:36" ht="12" customHeight="1" x14ac:dyDescent="0.25">
      <c r="A497" s="13"/>
      <c r="B497" s="13"/>
      <c r="C497" s="13"/>
      <c r="D497" s="13"/>
      <c r="E497" s="13"/>
      <c r="F497" s="13"/>
      <c r="G497" s="13"/>
      <c r="H497" s="15"/>
      <c r="I497" s="666"/>
      <c r="J497" s="666"/>
      <c r="K497" s="666"/>
      <c r="L497" s="666"/>
      <c r="M497" s="666"/>
      <c r="N497" s="666"/>
      <c r="O497" s="666"/>
      <c r="P497" s="30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39"/>
      <c r="AE497" s="190"/>
      <c r="AF497" s="13"/>
      <c r="AG497" s="13"/>
      <c r="AH497" s="13"/>
      <c r="AI497" s="13"/>
      <c r="AJ497" s="13"/>
    </row>
    <row r="498" spans="1:36" ht="12" customHeight="1" x14ac:dyDescent="0.25">
      <c r="A498" s="13"/>
      <c r="B498" s="13"/>
      <c r="C498" s="13"/>
      <c r="D498" s="13"/>
      <c r="E498" s="13"/>
      <c r="F498" s="13"/>
      <c r="G498" s="13"/>
      <c r="H498" s="15"/>
      <c r="I498" s="666"/>
      <c r="J498" s="666"/>
      <c r="K498" s="666"/>
      <c r="L498" s="666"/>
      <c r="M498" s="666"/>
      <c r="N498" s="666"/>
      <c r="O498" s="666"/>
      <c r="P498" s="30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39"/>
      <c r="AE498" s="190"/>
      <c r="AF498" s="13"/>
      <c r="AG498" s="13"/>
      <c r="AH498" s="13"/>
      <c r="AI498" s="13"/>
      <c r="AJ498" s="13"/>
    </row>
    <row r="499" spans="1:36" ht="12" customHeight="1" x14ac:dyDescent="0.25">
      <c r="A499" s="13"/>
      <c r="B499" s="13"/>
      <c r="C499" s="13"/>
      <c r="D499" s="13"/>
      <c r="E499" s="13"/>
      <c r="F499" s="13"/>
      <c r="G499" s="13"/>
      <c r="H499" s="15"/>
      <c r="I499" s="666"/>
      <c r="J499" s="666"/>
      <c r="K499" s="666"/>
      <c r="L499" s="666"/>
      <c r="M499" s="666"/>
      <c r="N499" s="666"/>
      <c r="O499" s="666"/>
      <c r="P499" s="30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39"/>
      <c r="AE499" s="190"/>
      <c r="AF499" s="13"/>
      <c r="AG499" s="13"/>
      <c r="AH499" s="13"/>
      <c r="AI499" s="13"/>
      <c r="AJ499" s="13"/>
    </row>
    <row r="500" spans="1:36" ht="12" customHeight="1" x14ac:dyDescent="0.25">
      <c r="A500" s="13"/>
      <c r="B500" s="13"/>
      <c r="C500" s="13"/>
      <c r="D500" s="13"/>
      <c r="E500" s="13"/>
      <c r="F500" s="13"/>
      <c r="G500" s="13"/>
      <c r="H500" s="15"/>
      <c r="I500" s="666"/>
      <c r="J500" s="666"/>
      <c r="K500" s="666"/>
      <c r="L500" s="666"/>
      <c r="M500" s="666"/>
      <c r="N500" s="666"/>
      <c r="O500" s="666"/>
      <c r="P500" s="30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39"/>
      <c r="AE500" s="190"/>
      <c r="AF500" s="13"/>
      <c r="AG500" s="13"/>
      <c r="AH500" s="13"/>
      <c r="AI500" s="13"/>
      <c r="AJ500" s="13"/>
    </row>
    <row r="501" spans="1:36" ht="12" customHeight="1" x14ac:dyDescent="0.25">
      <c r="A501" s="13"/>
      <c r="B501" s="13"/>
      <c r="C501" s="13"/>
      <c r="D501" s="13"/>
      <c r="E501" s="13"/>
      <c r="F501" s="13"/>
      <c r="G501" s="13"/>
      <c r="H501" s="15"/>
      <c r="I501" s="666"/>
      <c r="J501" s="666"/>
      <c r="K501" s="666"/>
      <c r="L501" s="666"/>
      <c r="M501" s="666"/>
      <c r="N501" s="666"/>
      <c r="O501" s="666"/>
      <c r="P501" s="30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39"/>
      <c r="AE501" s="190"/>
      <c r="AF501" s="13"/>
      <c r="AG501" s="13"/>
      <c r="AH501" s="13"/>
      <c r="AI501" s="13"/>
      <c r="AJ501" s="13"/>
    </row>
    <row r="502" spans="1:36" ht="12" customHeight="1" x14ac:dyDescent="0.25">
      <c r="A502" s="13"/>
      <c r="B502" s="13"/>
      <c r="C502" s="13"/>
      <c r="D502" s="13"/>
      <c r="E502" s="13"/>
      <c r="F502" s="13"/>
      <c r="G502" s="13"/>
      <c r="H502" s="15"/>
      <c r="I502" s="666"/>
      <c r="J502" s="666"/>
      <c r="K502" s="666"/>
      <c r="L502" s="666"/>
      <c r="M502" s="666"/>
      <c r="N502" s="666"/>
      <c r="O502" s="666"/>
      <c r="P502" s="30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39"/>
      <c r="AE502" s="190"/>
      <c r="AF502" s="13"/>
      <c r="AG502" s="13"/>
      <c r="AH502" s="13"/>
      <c r="AI502" s="13"/>
      <c r="AJ502" s="13"/>
    </row>
    <row r="503" spans="1:36" ht="12" customHeight="1" x14ac:dyDescent="0.25">
      <c r="A503" s="13"/>
      <c r="B503" s="13"/>
      <c r="C503" s="13"/>
      <c r="D503" s="13"/>
      <c r="E503" s="13"/>
      <c r="F503" s="13"/>
      <c r="G503" s="13"/>
      <c r="H503" s="15"/>
      <c r="I503" s="666"/>
      <c r="J503" s="666"/>
      <c r="K503" s="666"/>
      <c r="L503" s="666"/>
      <c r="M503" s="666"/>
      <c r="N503" s="666"/>
      <c r="O503" s="666"/>
      <c r="P503" s="30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39"/>
      <c r="AE503" s="190"/>
      <c r="AF503" s="13"/>
      <c r="AG503" s="13"/>
      <c r="AH503" s="13"/>
      <c r="AI503" s="13"/>
      <c r="AJ503" s="13"/>
    </row>
    <row r="504" spans="1:36" ht="12" customHeight="1" x14ac:dyDescent="0.25">
      <c r="A504" s="13"/>
      <c r="B504" s="13"/>
      <c r="C504" s="13"/>
      <c r="D504" s="13"/>
      <c r="E504" s="13"/>
      <c r="F504" s="13"/>
      <c r="G504" s="13"/>
      <c r="H504" s="15"/>
      <c r="I504" s="666"/>
      <c r="J504" s="666"/>
      <c r="K504" s="666"/>
      <c r="L504" s="666"/>
      <c r="M504" s="666"/>
      <c r="N504" s="666"/>
      <c r="O504" s="666"/>
      <c r="P504" s="30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39"/>
      <c r="AE504" s="190"/>
      <c r="AF504" s="13"/>
      <c r="AG504" s="13"/>
      <c r="AH504" s="13"/>
      <c r="AI504" s="13"/>
      <c r="AJ504" s="13"/>
    </row>
    <row r="505" spans="1:36" ht="12" customHeight="1" x14ac:dyDescent="0.25">
      <c r="A505" s="13"/>
      <c r="B505" s="13"/>
      <c r="C505" s="13"/>
      <c r="D505" s="13"/>
      <c r="E505" s="13"/>
      <c r="F505" s="13"/>
      <c r="G505" s="13"/>
      <c r="H505" s="15"/>
      <c r="I505" s="666"/>
      <c r="J505" s="666"/>
      <c r="K505" s="666"/>
      <c r="L505" s="666"/>
      <c r="M505" s="666"/>
      <c r="N505" s="666"/>
      <c r="O505" s="666"/>
      <c r="P505" s="30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39"/>
      <c r="AE505" s="190"/>
      <c r="AF505" s="13"/>
      <c r="AG505" s="13"/>
      <c r="AH505" s="13"/>
      <c r="AI505" s="13"/>
      <c r="AJ505" s="13"/>
    </row>
    <row r="506" spans="1:36" ht="12" customHeight="1" x14ac:dyDescent="0.25">
      <c r="A506" s="13"/>
      <c r="B506" s="13"/>
      <c r="C506" s="13"/>
      <c r="D506" s="13"/>
      <c r="E506" s="13"/>
      <c r="F506" s="13"/>
      <c r="G506" s="13"/>
      <c r="H506" s="15"/>
      <c r="I506" s="666"/>
      <c r="J506" s="666"/>
      <c r="K506" s="666"/>
      <c r="L506" s="666"/>
      <c r="M506" s="666"/>
      <c r="N506" s="666"/>
      <c r="O506" s="666"/>
      <c r="P506" s="30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39"/>
      <c r="AE506" s="190"/>
      <c r="AF506" s="13"/>
      <c r="AG506" s="13"/>
      <c r="AH506" s="13"/>
      <c r="AI506" s="13"/>
      <c r="AJ506" s="13"/>
    </row>
    <row r="507" spans="1:36" ht="12" customHeight="1" x14ac:dyDescent="0.25">
      <c r="A507" s="13"/>
      <c r="B507" s="13"/>
      <c r="C507" s="13"/>
      <c r="D507" s="13"/>
      <c r="E507" s="13"/>
      <c r="F507" s="13"/>
      <c r="G507" s="13"/>
      <c r="H507" s="15"/>
      <c r="I507" s="666"/>
      <c r="J507" s="666"/>
      <c r="K507" s="666"/>
      <c r="L507" s="666"/>
      <c r="M507" s="666"/>
      <c r="N507" s="666"/>
      <c r="O507" s="666"/>
      <c r="P507" s="30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39"/>
      <c r="AE507" s="190"/>
      <c r="AF507" s="13"/>
      <c r="AG507" s="13"/>
      <c r="AH507" s="13"/>
      <c r="AI507" s="13"/>
      <c r="AJ507" s="13"/>
    </row>
    <row r="508" spans="1:36" ht="12" customHeight="1" x14ac:dyDescent="0.25">
      <c r="A508" s="13"/>
      <c r="B508" s="13"/>
      <c r="C508" s="13"/>
      <c r="D508" s="13"/>
      <c r="E508" s="13"/>
      <c r="F508" s="13"/>
      <c r="G508" s="13"/>
      <c r="H508" s="15"/>
      <c r="I508" s="666"/>
      <c r="J508" s="666"/>
      <c r="K508" s="666"/>
      <c r="L508" s="666"/>
      <c r="M508" s="666"/>
      <c r="N508" s="666"/>
      <c r="O508" s="666"/>
      <c r="P508" s="30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39"/>
      <c r="AE508" s="190"/>
      <c r="AF508" s="13"/>
      <c r="AG508" s="13"/>
      <c r="AH508" s="13"/>
      <c r="AI508" s="13"/>
      <c r="AJ508" s="13"/>
    </row>
    <row r="509" spans="1:36" ht="12" customHeight="1" x14ac:dyDescent="0.25">
      <c r="A509" s="13"/>
      <c r="B509" s="13"/>
      <c r="C509" s="13"/>
      <c r="D509" s="13"/>
      <c r="E509" s="13"/>
      <c r="F509" s="13"/>
      <c r="G509" s="13"/>
      <c r="H509" s="15"/>
      <c r="I509" s="666"/>
      <c r="J509" s="666"/>
      <c r="K509" s="666"/>
      <c r="L509" s="666"/>
      <c r="M509" s="666"/>
      <c r="N509" s="666"/>
      <c r="O509" s="666"/>
      <c r="P509" s="30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39"/>
      <c r="AE509" s="190"/>
      <c r="AF509" s="13"/>
      <c r="AG509" s="13"/>
      <c r="AH509" s="13"/>
      <c r="AI509" s="13"/>
      <c r="AJ509" s="13"/>
    </row>
    <row r="510" spans="1:36" ht="12" customHeight="1" x14ac:dyDescent="0.25">
      <c r="A510" s="13"/>
      <c r="B510" s="13"/>
      <c r="C510" s="13"/>
      <c r="D510" s="13"/>
      <c r="E510" s="13"/>
      <c r="F510" s="13"/>
      <c r="G510" s="13"/>
      <c r="H510" s="15"/>
      <c r="I510" s="666"/>
      <c r="J510" s="666"/>
      <c r="K510" s="666"/>
      <c r="L510" s="666"/>
      <c r="M510" s="666"/>
      <c r="N510" s="666"/>
      <c r="O510" s="666"/>
      <c r="P510" s="30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39"/>
      <c r="AE510" s="190"/>
      <c r="AF510" s="13"/>
      <c r="AG510" s="13"/>
      <c r="AH510" s="13"/>
      <c r="AI510" s="13"/>
      <c r="AJ510" s="13"/>
    </row>
    <row r="511" spans="1:36" ht="12" customHeight="1" x14ac:dyDescent="0.25">
      <c r="A511" s="13"/>
      <c r="B511" s="13"/>
      <c r="C511" s="13"/>
      <c r="D511" s="13"/>
      <c r="E511" s="13"/>
      <c r="F511" s="13"/>
      <c r="G511" s="13"/>
      <c r="H511" s="15"/>
      <c r="I511" s="666"/>
      <c r="J511" s="666"/>
      <c r="K511" s="666"/>
      <c r="L511" s="666"/>
      <c r="M511" s="666"/>
      <c r="N511" s="666"/>
      <c r="O511" s="666"/>
      <c r="P511" s="30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39"/>
      <c r="AE511" s="190"/>
      <c r="AF511" s="13"/>
      <c r="AG511" s="13"/>
      <c r="AH511" s="13"/>
      <c r="AI511" s="13"/>
      <c r="AJ511" s="13"/>
    </row>
    <row r="512" spans="1:36" ht="12" customHeight="1" x14ac:dyDescent="0.25">
      <c r="A512" s="13"/>
      <c r="B512" s="13"/>
      <c r="C512" s="13"/>
      <c r="D512" s="13"/>
      <c r="E512" s="13"/>
      <c r="F512" s="13"/>
      <c r="G512" s="13"/>
      <c r="H512" s="15"/>
      <c r="I512" s="666"/>
      <c r="J512" s="666"/>
      <c r="K512" s="666"/>
      <c r="L512" s="666"/>
      <c r="M512" s="666"/>
      <c r="N512" s="666"/>
      <c r="O512" s="666"/>
      <c r="P512" s="30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39"/>
      <c r="AE512" s="190"/>
      <c r="AF512" s="13"/>
      <c r="AG512" s="13"/>
      <c r="AH512" s="13"/>
      <c r="AI512" s="13"/>
      <c r="AJ512" s="13"/>
    </row>
    <row r="513" spans="1:36" ht="12" customHeight="1" x14ac:dyDescent="0.25">
      <c r="A513" s="13"/>
      <c r="B513" s="13"/>
      <c r="C513" s="13"/>
      <c r="D513" s="13"/>
      <c r="E513" s="13"/>
      <c r="F513" s="13"/>
      <c r="G513" s="13"/>
      <c r="H513" s="15"/>
      <c r="I513" s="666"/>
      <c r="J513" s="666"/>
      <c r="K513" s="666"/>
      <c r="L513" s="666"/>
      <c r="M513" s="666"/>
      <c r="N513" s="666"/>
      <c r="O513" s="666"/>
      <c r="P513" s="30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39"/>
      <c r="AE513" s="190"/>
      <c r="AF513" s="13"/>
      <c r="AG513" s="13"/>
      <c r="AH513" s="13"/>
      <c r="AI513" s="13"/>
      <c r="AJ513" s="13"/>
    </row>
    <row r="514" spans="1:36" ht="12" customHeight="1" x14ac:dyDescent="0.25">
      <c r="A514" s="13"/>
      <c r="B514" s="13"/>
      <c r="C514" s="13"/>
      <c r="D514" s="13"/>
      <c r="E514" s="13"/>
      <c r="F514" s="13"/>
      <c r="G514" s="13"/>
      <c r="H514" s="15"/>
      <c r="I514" s="666"/>
      <c r="J514" s="666"/>
      <c r="K514" s="666"/>
      <c r="L514" s="666"/>
      <c r="M514" s="666"/>
      <c r="N514" s="666"/>
      <c r="O514" s="666"/>
      <c r="P514" s="30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39"/>
      <c r="AE514" s="190"/>
      <c r="AF514" s="13"/>
      <c r="AG514" s="13"/>
      <c r="AH514" s="13"/>
      <c r="AI514" s="13"/>
      <c r="AJ514" s="13"/>
    </row>
    <row r="515" spans="1:36" ht="12" customHeight="1" x14ac:dyDescent="0.25">
      <c r="A515" s="13"/>
      <c r="B515" s="13"/>
      <c r="C515" s="13"/>
      <c r="D515" s="13"/>
      <c r="E515" s="13"/>
      <c r="F515" s="13"/>
      <c r="G515" s="13"/>
      <c r="H515" s="15"/>
      <c r="I515" s="666"/>
      <c r="J515" s="666"/>
      <c r="K515" s="666"/>
      <c r="L515" s="666"/>
      <c r="M515" s="666"/>
      <c r="N515" s="666"/>
      <c r="O515" s="666"/>
      <c r="P515" s="30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39"/>
      <c r="AE515" s="190"/>
      <c r="AF515" s="13"/>
      <c r="AG515" s="13"/>
      <c r="AH515" s="13"/>
      <c r="AI515" s="13"/>
      <c r="AJ515" s="13"/>
    </row>
    <row r="516" spans="1:36" ht="12" customHeight="1" x14ac:dyDescent="0.25">
      <c r="A516" s="13"/>
      <c r="B516" s="13"/>
      <c r="C516" s="13"/>
      <c r="D516" s="13"/>
      <c r="E516" s="13"/>
      <c r="F516" s="13"/>
      <c r="G516" s="13"/>
      <c r="H516" s="15"/>
      <c r="I516" s="666"/>
      <c r="J516" s="666"/>
      <c r="K516" s="666"/>
      <c r="L516" s="666"/>
      <c r="M516" s="666"/>
      <c r="N516" s="666"/>
      <c r="O516" s="666"/>
      <c r="P516" s="30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39"/>
      <c r="AE516" s="190"/>
      <c r="AF516" s="13"/>
      <c r="AG516" s="13"/>
      <c r="AH516" s="13"/>
      <c r="AI516" s="13"/>
      <c r="AJ516" s="13"/>
    </row>
    <row r="517" spans="1:36" ht="12" customHeight="1" x14ac:dyDescent="0.25">
      <c r="A517" s="13"/>
      <c r="B517" s="13"/>
      <c r="C517" s="13"/>
      <c r="D517" s="13"/>
      <c r="E517" s="13"/>
      <c r="F517" s="13"/>
      <c r="G517" s="13"/>
      <c r="H517" s="15"/>
      <c r="I517" s="666"/>
      <c r="J517" s="666"/>
      <c r="K517" s="666"/>
      <c r="L517" s="666"/>
      <c r="M517" s="666"/>
      <c r="N517" s="666"/>
      <c r="O517" s="666"/>
      <c r="P517" s="30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39"/>
      <c r="AE517" s="190"/>
      <c r="AF517" s="13"/>
      <c r="AG517" s="13"/>
      <c r="AH517" s="13"/>
      <c r="AI517" s="13"/>
      <c r="AJ517" s="13"/>
    </row>
    <row r="518" spans="1:36" ht="12" customHeight="1" x14ac:dyDescent="0.25">
      <c r="A518" s="13"/>
      <c r="B518" s="13"/>
      <c r="C518" s="13"/>
      <c r="D518" s="13"/>
      <c r="E518" s="13"/>
      <c r="F518" s="13"/>
      <c r="G518" s="13"/>
      <c r="H518" s="15"/>
      <c r="I518" s="666"/>
      <c r="J518" s="666"/>
      <c r="K518" s="666"/>
      <c r="L518" s="666"/>
      <c r="M518" s="666"/>
      <c r="N518" s="666"/>
      <c r="O518" s="666"/>
      <c r="P518" s="30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39"/>
      <c r="AE518" s="190"/>
      <c r="AF518" s="13"/>
      <c r="AG518" s="13"/>
      <c r="AH518" s="13"/>
      <c r="AI518" s="13"/>
      <c r="AJ518" s="13"/>
    </row>
    <row r="519" spans="1:36" ht="12" customHeight="1" x14ac:dyDescent="0.25">
      <c r="A519" s="13"/>
      <c r="B519" s="13"/>
      <c r="C519" s="13"/>
      <c r="D519" s="13"/>
      <c r="E519" s="13"/>
      <c r="F519" s="13"/>
      <c r="G519" s="13"/>
      <c r="H519" s="15"/>
      <c r="I519" s="666"/>
      <c r="J519" s="666"/>
      <c r="K519" s="666"/>
      <c r="L519" s="666"/>
      <c r="M519" s="666"/>
      <c r="N519" s="666"/>
      <c r="O519" s="666"/>
      <c r="P519" s="30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39"/>
      <c r="AE519" s="190"/>
      <c r="AF519" s="13"/>
      <c r="AG519" s="13"/>
      <c r="AH519" s="13"/>
      <c r="AI519" s="13"/>
      <c r="AJ519" s="13"/>
    </row>
    <row r="520" spans="1:36" ht="12" customHeight="1" x14ac:dyDescent="0.25">
      <c r="A520" s="13"/>
      <c r="B520" s="13"/>
      <c r="C520" s="13"/>
      <c r="D520" s="13"/>
      <c r="E520" s="13"/>
      <c r="F520" s="13"/>
      <c r="G520" s="13"/>
      <c r="H520" s="15"/>
      <c r="I520" s="666"/>
      <c r="J520" s="666"/>
      <c r="K520" s="666"/>
      <c r="L520" s="666"/>
      <c r="M520" s="666"/>
      <c r="N520" s="666"/>
      <c r="O520" s="666"/>
      <c r="P520" s="30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39"/>
      <c r="AE520" s="190"/>
      <c r="AF520" s="13"/>
      <c r="AG520" s="13"/>
      <c r="AH520" s="13"/>
      <c r="AI520" s="13"/>
      <c r="AJ520" s="13"/>
    </row>
    <row r="521" spans="1:36" ht="12" customHeight="1" x14ac:dyDescent="0.25">
      <c r="A521" s="13"/>
      <c r="B521" s="13"/>
      <c r="C521" s="13"/>
      <c r="D521" s="13"/>
      <c r="E521" s="13"/>
      <c r="F521" s="13"/>
      <c r="G521" s="13"/>
      <c r="H521" s="15"/>
      <c r="I521" s="666"/>
      <c r="J521" s="666"/>
      <c r="K521" s="666"/>
      <c r="L521" s="666"/>
      <c r="M521" s="666"/>
      <c r="N521" s="666"/>
      <c r="O521" s="666"/>
      <c r="P521" s="30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39"/>
      <c r="AE521" s="190"/>
      <c r="AF521" s="13"/>
      <c r="AG521" s="13"/>
      <c r="AH521" s="13"/>
      <c r="AI521" s="13"/>
      <c r="AJ521" s="13"/>
    </row>
    <row r="522" spans="1:36" ht="12" customHeight="1" x14ac:dyDescent="0.25">
      <c r="A522" s="13"/>
      <c r="B522" s="13"/>
      <c r="C522" s="13"/>
      <c r="D522" s="13"/>
      <c r="E522" s="13"/>
      <c r="F522" s="13"/>
      <c r="G522" s="13"/>
      <c r="H522" s="15"/>
      <c r="I522" s="666"/>
      <c r="J522" s="666"/>
      <c r="K522" s="666"/>
      <c r="L522" s="666"/>
      <c r="M522" s="666"/>
      <c r="N522" s="666"/>
      <c r="O522" s="666"/>
      <c r="P522" s="30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39"/>
      <c r="AE522" s="190"/>
      <c r="AF522" s="13"/>
      <c r="AG522" s="13"/>
      <c r="AH522" s="13"/>
      <c r="AI522" s="13"/>
      <c r="AJ522" s="13"/>
    </row>
    <row r="523" spans="1:36" ht="12" customHeight="1" x14ac:dyDescent="0.25">
      <c r="A523" s="13"/>
      <c r="B523" s="13"/>
      <c r="C523" s="13"/>
      <c r="D523" s="13"/>
      <c r="E523" s="13"/>
      <c r="F523" s="13"/>
      <c r="G523" s="13"/>
      <c r="H523" s="15"/>
      <c r="I523" s="666"/>
      <c r="J523" s="666"/>
      <c r="K523" s="666"/>
      <c r="L523" s="666"/>
      <c r="M523" s="666"/>
      <c r="N523" s="666"/>
      <c r="O523" s="666"/>
      <c r="P523" s="30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39"/>
      <c r="AE523" s="190"/>
      <c r="AF523" s="13"/>
      <c r="AG523" s="13"/>
      <c r="AH523" s="13"/>
      <c r="AI523" s="13"/>
      <c r="AJ523" s="13"/>
    </row>
    <row r="524" spans="1:36" ht="12" customHeight="1" x14ac:dyDescent="0.25">
      <c r="A524" s="13"/>
      <c r="B524" s="13"/>
      <c r="C524" s="13"/>
      <c r="D524" s="13"/>
      <c r="E524" s="13"/>
      <c r="F524" s="13"/>
      <c r="G524" s="13"/>
      <c r="H524" s="15"/>
      <c r="I524" s="666"/>
      <c r="J524" s="666"/>
      <c r="K524" s="666"/>
      <c r="L524" s="666"/>
      <c r="M524" s="666"/>
      <c r="N524" s="666"/>
      <c r="O524" s="666"/>
      <c r="P524" s="30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39"/>
      <c r="AE524" s="190"/>
      <c r="AF524" s="13"/>
      <c r="AG524" s="13"/>
      <c r="AH524" s="13"/>
      <c r="AI524" s="13"/>
      <c r="AJ524" s="13"/>
    </row>
    <row r="525" spans="1:36" ht="12" customHeight="1" x14ac:dyDescent="0.25">
      <c r="A525" s="13"/>
      <c r="B525" s="13"/>
      <c r="C525" s="13"/>
      <c r="D525" s="13"/>
      <c r="E525" s="13"/>
      <c r="F525" s="13"/>
      <c r="G525" s="13"/>
      <c r="H525" s="15"/>
      <c r="I525" s="666"/>
      <c r="J525" s="666"/>
      <c r="K525" s="666"/>
      <c r="L525" s="666"/>
      <c r="M525" s="666"/>
      <c r="N525" s="666"/>
      <c r="O525" s="666"/>
      <c r="P525" s="30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39"/>
      <c r="AE525" s="190"/>
      <c r="AF525" s="13"/>
      <c r="AG525" s="13"/>
      <c r="AH525" s="13"/>
      <c r="AI525" s="13"/>
      <c r="AJ525" s="13"/>
    </row>
    <row r="526" spans="1:36" ht="12" customHeight="1" x14ac:dyDescent="0.25">
      <c r="A526" s="13"/>
      <c r="B526" s="13"/>
      <c r="C526" s="13"/>
      <c r="D526" s="13"/>
      <c r="E526" s="13"/>
      <c r="F526" s="13"/>
      <c r="G526" s="13"/>
      <c r="H526" s="15"/>
      <c r="I526" s="666"/>
      <c r="J526" s="666"/>
      <c r="K526" s="666"/>
      <c r="L526" s="666"/>
      <c r="M526" s="666"/>
      <c r="N526" s="666"/>
      <c r="O526" s="666"/>
      <c r="P526" s="30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39"/>
      <c r="AE526" s="190"/>
      <c r="AF526" s="13"/>
      <c r="AG526" s="13"/>
      <c r="AH526" s="13"/>
      <c r="AI526" s="13"/>
      <c r="AJ526" s="13"/>
    </row>
    <row r="527" spans="1:36" ht="12" customHeight="1" x14ac:dyDescent="0.25">
      <c r="A527" s="13"/>
      <c r="B527" s="13"/>
      <c r="C527" s="13"/>
      <c r="D527" s="13"/>
      <c r="E527" s="13"/>
      <c r="F527" s="13"/>
      <c r="G527" s="13"/>
      <c r="H527" s="15"/>
      <c r="I527" s="666"/>
      <c r="J527" s="666"/>
      <c r="K527" s="666"/>
      <c r="L527" s="666"/>
      <c r="M527" s="666"/>
      <c r="N527" s="666"/>
      <c r="O527" s="666"/>
      <c r="P527" s="30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39"/>
      <c r="AE527" s="190"/>
      <c r="AF527" s="13"/>
      <c r="AG527" s="13"/>
      <c r="AH527" s="13"/>
      <c r="AI527" s="13"/>
      <c r="AJ527" s="13"/>
    </row>
    <row r="528" spans="1:36" ht="12" customHeight="1" x14ac:dyDescent="0.25">
      <c r="A528" s="13"/>
      <c r="B528" s="13"/>
      <c r="C528" s="13"/>
      <c r="D528" s="13"/>
      <c r="E528" s="13"/>
      <c r="F528" s="13"/>
      <c r="G528" s="13"/>
      <c r="H528" s="15"/>
      <c r="I528" s="666"/>
      <c r="J528" s="666"/>
      <c r="K528" s="666"/>
      <c r="L528" s="666"/>
      <c r="M528" s="666"/>
      <c r="N528" s="666"/>
      <c r="O528" s="666"/>
      <c r="P528" s="30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39"/>
      <c r="AE528" s="190"/>
      <c r="AF528" s="13"/>
      <c r="AG528" s="13"/>
      <c r="AH528" s="13"/>
      <c r="AI528" s="13"/>
      <c r="AJ528" s="13"/>
    </row>
    <row r="529" spans="1:36" ht="12" customHeight="1" x14ac:dyDescent="0.25">
      <c r="A529" s="13"/>
      <c r="B529" s="13"/>
      <c r="C529" s="13"/>
      <c r="D529" s="13"/>
      <c r="E529" s="13"/>
      <c r="F529" s="13"/>
      <c r="G529" s="13"/>
      <c r="H529" s="15"/>
      <c r="I529" s="666"/>
      <c r="J529" s="666"/>
      <c r="K529" s="666"/>
      <c r="L529" s="666"/>
      <c r="M529" s="666"/>
      <c r="N529" s="666"/>
      <c r="O529" s="666"/>
      <c r="P529" s="30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39"/>
      <c r="AE529" s="190"/>
      <c r="AF529" s="13"/>
      <c r="AG529" s="13"/>
      <c r="AH529" s="13"/>
      <c r="AI529" s="13"/>
      <c r="AJ529" s="13"/>
    </row>
    <row r="530" spans="1:36" ht="12" customHeight="1" x14ac:dyDescent="0.25">
      <c r="A530" s="13"/>
      <c r="B530" s="13"/>
      <c r="C530" s="13"/>
      <c r="D530" s="13"/>
      <c r="E530" s="13"/>
      <c r="F530" s="13"/>
      <c r="G530" s="13"/>
      <c r="H530" s="15"/>
      <c r="I530" s="666"/>
      <c r="J530" s="666"/>
      <c r="K530" s="666"/>
      <c r="L530" s="666"/>
      <c r="M530" s="666"/>
      <c r="N530" s="666"/>
      <c r="O530" s="666"/>
      <c r="P530" s="30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39"/>
      <c r="AE530" s="190"/>
      <c r="AF530" s="13"/>
      <c r="AG530" s="13"/>
      <c r="AH530" s="13"/>
      <c r="AI530" s="13"/>
      <c r="AJ530" s="13"/>
    </row>
    <row r="531" spans="1:36" ht="12" customHeight="1" x14ac:dyDescent="0.25">
      <c r="A531" s="13"/>
      <c r="B531" s="13"/>
      <c r="C531" s="13"/>
      <c r="D531" s="13"/>
      <c r="E531" s="13"/>
      <c r="F531" s="13"/>
      <c r="G531" s="13"/>
      <c r="H531" s="15"/>
      <c r="I531" s="666"/>
      <c r="J531" s="666"/>
      <c r="K531" s="666"/>
      <c r="L531" s="666"/>
      <c r="M531" s="666"/>
      <c r="N531" s="666"/>
      <c r="O531" s="666"/>
      <c r="P531" s="30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39"/>
      <c r="AE531" s="190"/>
      <c r="AF531" s="13"/>
      <c r="AG531" s="13"/>
      <c r="AH531" s="13"/>
      <c r="AI531" s="13"/>
      <c r="AJ531" s="13"/>
    </row>
    <row r="532" spans="1:36" ht="12" customHeight="1" x14ac:dyDescent="0.25">
      <c r="A532" s="13"/>
      <c r="B532" s="13"/>
      <c r="C532" s="13"/>
      <c r="D532" s="13"/>
      <c r="E532" s="13"/>
      <c r="F532" s="13"/>
      <c r="G532" s="13"/>
      <c r="H532" s="15"/>
      <c r="I532" s="666"/>
      <c r="J532" s="666"/>
      <c r="K532" s="666"/>
      <c r="L532" s="666"/>
      <c r="M532" s="666"/>
      <c r="N532" s="666"/>
      <c r="O532" s="666"/>
      <c r="P532" s="30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39"/>
      <c r="AE532" s="190"/>
      <c r="AF532" s="13"/>
      <c r="AG532" s="13"/>
      <c r="AH532" s="13"/>
      <c r="AI532" s="13"/>
      <c r="AJ532" s="13"/>
    </row>
    <row r="533" spans="1:36" ht="12" customHeight="1" x14ac:dyDescent="0.25">
      <c r="A533" s="13"/>
      <c r="B533" s="13"/>
      <c r="C533" s="13"/>
      <c r="D533" s="13"/>
      <c r="E533" s="13"/>
      <c r="F533" s="13"/>
      <c r="G533" s="13"/>
      <c r="H533" s="15"/>
      <c r="I533" s="666"/>
      <c r="J533" s="666"/>
      <c r="K533" s="666"/>
      <c r="L533" s="666"/>
      <c r="M533" s="666"/>
      <c r="N533" s="666"/>
      <c r="O533" s="666"/>
      <c r="P533" s="30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39"/>
      <c r="AE533" s="190"/>
      <c r="AF533" s="13"/>
      <c r="AG533" s="13"/>
      <c r="AH533" s="13"/>
      <c r="AI533" s="13"/>
      <c r="AJ533" s="13"/>
    </row>
    <row r="534" spans="1:36" ht="12" customHeight="1" x14ac:dyDescent="0.25">
      <c r="A534" s="13"/>
      <c r="B534" s="13"/>
      <c r="C534" s="13"/>
      <c r="D534" s="13"/>
      <c r="E534" s="13"/>
      <c r="F534" s="13"/>
      <c r="G534" s="13"/>
      <c r="H534" s="15"/>
      <c r="I534" s="666"/>
      <c r="J534" s="666"/>
      <c r="K534" s="666"/>
      <c r="L534" s="666"/>
      <c r="M534" s="666"/>
      <c r="N534" s="666"/>
      <c r="O534" s="666"/>
      <c r="P534" s="30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39"/>
      <c r="AE534" s="190"/>
      <c r="AF534" s="13"/>
      <c r="AG534" s="13"/>
      <c r="AH534" s="13"/>
      <c r="AI534" s="13"/>
      <c r="AJ534" s="13"/>
    </row>
    <row r="535" spans="1:36" ht="12" customHeight="1" x14ac:dyDescent="0.25">
      <c r="A535" s="13"/>
      <c r="B535" s="13"/>
      <c r="C535" s="13"/>
      <c r="D535" s="13"/>
      <c r="E535" s="13"/>
      <c r="F535" s="13"/>
      <c r="G535" s="13"/>
      <c r="H535" s="15"/>
      <c r="I535" s="666"/>
      <c r="J535" s="666"/>
      <c r="K535" s="666"/>
      <c r="L535" s="666"/>
      <c r="M535" s="666"/>
      <c r="N535" s="666"/>
      <c r="O535" s="666"/>
      <c r="P535" s="30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39"/>
      <c r="AE535" s="190"/>
      <c r="AF535" s="13"/>
      <c r="AG535" s="13"/>
      <c r="AH535" s="13"/>
      <c r="AI535" s="13"/>
      <c r="AJ535" s="13"/>
    </row>
    <row r="536" spans="1:36" ht="12" customHeight="1" x14ac:dyDescent="0.25">
      <c r="A536" s="13"/>
      <c r="B536" s="13"/>
      <c r="C536" s="13"/>
      <c r="D536" s="13"/>
      <c r="E536" s="13"/>
      <c r="F536" s="13"/>
      <c r="G536" s="13"/>
      <c r="H536" s="15"/>
      <c r="I536" s="666"/>
      <c r="J536" s="666"/>
      <c r="K536" s="666"/>
      <c r="L536" s="666"/>
      <c r="M536" s="666"/>
      <c r="N536" s="666"/>
      <c r="O536" s="666"/>
      <c r="P536" s="30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39"/>
      <c r="AE536" s="190"/>
      <c r="AF536" s="13"/>
      <c r="AG536" s="13"/>
      <c r="AH536" s="13"/>
      <c r="AI536" s="13"/>
      <c r="AJ536" s="13"/>
    </row>
    <row r="537" spans="1:36" ht="12" customHeight="1" x14ac:dyDescent="0.25">
      <c r="A537" s="13"/>
      <c r="B537" s="13"/>
      <c r="C537" s="13"/>
      <c r="D537" s="13"/>
      <c r="E537" s="13"/>
      <c r="F537" s="13"/>
      <c r="G537" s="13"/>
      <c r="H537" s="15"/>
      <c r="I537" s="666"/>
      <c r="J537" s="666"/>
      <c r="K537" s="666"/>
      <c r="L537" s="666"/>
      <c r="M537" s="666"/>
      <c r="N537" s="666"/>
      <c r="O537" s="666"/>
      <c r="P537" s="30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39"/>
      <c r="AE537" s="190"/>
      <c r="AF537" s="13"/>
      <c r="AG537" s="13"/>
      <c r="AH537" s="13"/>
      <c r="AI537" s="13"/>
      <c r="AJ537" s="13"/>
    </row>
    <row r="538" spans="1:36" ht="12" customHeight="1" x14ac:dyDescent="0.25">
      <c r="A538" s="13"/>
      <c r="B538" s="13"/>
      <c r="C538" s="13"/>
      <c r="D538" s="13"/>
      <c r="E538" s="13"/>
      <c r="F538" s="13"/>
      <c r="G538" s="13"/>
      <c r="H538" s="15"/>
      <c r="I538" s="666"/>
      <c r="J538" s="666"/>
      <c r="K538" s="666"/>
      <c r="L538" s="666"/>
      <c r="M538" s="666"/>
      <c r="N538" s="666"/>
      <c r="O538" s="666"/>
      <c r="P538" s="30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39"/>
      <c r="AE538" s="190"/>
      <c r="AF538" s="13"/>
      <c r="AG538" s="13"/>
      <c r="AH538" s="13"/>
      <c r="AI538" s="13"/>
      <c r="AJ538" s="13"/>
    </row>
    <row r="539" spans="1:36" ht="12" customHeight="1" x14ac:dyDescent="0.25">
      <c r="A539" s="13"/>
      <c r="B539" s="13"/>
      <c r="C539" s="13"/>
      <c r="D539" s="13"/>
      <c r="E539" s="13"/>
      <c r="F539" s="13"/>
      <c r="G539" s="13"/>
      <c r="H539" s="15"/>
      <c r="I539" s="666"/>
      <c r="J539" s="666"/>
      <c r="K539" s="666"/>
      <c r="L539" s="666"/>
      <c r="M539" s="666"/>
      <c r="N539" s="666"/>
      <c r="O539" s="666"/>
      <c r="P539" s="30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39"/>
      <c r="AE539" s="190"/>
      <c r="AF539" s="13"/>
      <c r="AG539" s="13"/>
      <c r="AH539" s="13"/>
      <c r="AI539" s="13"/>
      <c r="AJ539" s="13"/>
    </row>
    <row r="540" spans="1:36" ht="12" customHeight="1" x14ac:dyDescent="0.25">
      <c r="A540" s="13"/>
      <c r="B540" s="13"/>
      <c r="C540" s="13"/>
      <c r="D540" s="13"/>
      <c r="E540" s="13"/>
      <c r="F540" s="13"/>
      <c r="G540" s="13"/>
      <c r="H540" s="15"/>
      <c r="I540" s="666"/>
      <c r="J540" s="666"/>
      <c r="K540" s="666"/>
      <c r="L540" s="666"/>
      <c r="M540" s="666"/>
      <c r="N540" s="666"/>
      <c r="O540" s="666"/>
      <c r="P540" s="30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39"/>
      <c r="AE540" s="190"/>
      <c r="AF540" s="13"/>
      <c r="AG540" s="13"/>
      <c r="AH540" s="13"/>
      <c r="AI540" s="13"/>
      <c r="AJ540" s="13"/>
    </row>
    <row r="541" spans="1:36" ht="12" customHeight="1" x14ac:dyDescent="0.25">
      <c r="A541" s="13"/>
      <c r="B541" s="13"/>
      <c r="C541" s="13"/>
      <c r="D541" s="13"/>
      <c r="E541" s="13"/>
      <c r="F541" s="13"/>
      <c r="G541" s="13"/>
      <c r="H541" s="15"/>
      <c r="I541" s="666"/>
      <c r="J541" s="666"/>
      <c r="K541" s="666"/>
      <c r="L541" s="666"/>
      <c r="M541" s="666"/>
      <c r="N541" s="666"/>
      <c r="O541" s="666"/>
      <c r="P541" s="30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39"/>
      <c r="AE541" s="190"/>
      <c r="AF541" s="13"/>
      <c r="AG541" s="13"/>
      <c r="AH541" s="13"/>
      <c r="AI541" s="13"/>
      <c r="AJ541" s="13"/>
    </row>
    <row r="542" spans="1:36" ht="12" customHeight="1" x14ac:dyDescent="0.25">
      <c r="A542" s="13"/>
      <c r="B542" s="13"/>
      <c r="C542" s="13"/>
      <c r="D542" s="13"/>
      <c r="E542" s="13"/>
      <c r="F542" s="13"/>
      <c r="G542" s="13"/>
      <c r="H542" s="15"/>
      <c r="I542" s="666"/>
      <c r="J542" s="666"/>
      <c r="K542" s="666"/>
      <c r="L542" s="666"/>
      <c r="M542" s="666"/>
      <c r="N542" s="666"/>
      <c r="O542" s="666"/>
      <c r="P542" s="30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39"/>
      <c r="AE542" s="190"/>
      <c r="AF542" s="13"/>
      <c r="AG542" s="13"/>
      <c r="AH542" s="13"/>
      <c r="AI542" s="13"/>
      <c r="AJ542" s="13"/>
    </row>
    <row r="543" spans="1:36" ht="12" customHeight="1" x14ac:dyDescent="0.25">
      <c r="A543" s="13"/>
      <c r="B543" s="13"/>
      <c r="C543" s="13"/>
      <c r="D543" s="13"/>
      <c r="E543" s="13"/>
      <c r="F543" s="13"/>
      <c r="G543" s="13"/>
      <c r="H543" s="15"/>
      <c r="I543" s="666"/>
      <c r="J543" s="666"/>
      <c r="K543" s="666"/>
      <c r="L543" s="666"/>
      <c r="M543" s="666"/>
      <c r="N543" s="666"/>
      <c r="O543" s="666"/>
      <c r="P543" s="30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39"/>
      <c r="AE543" s="190"/>
      <c r="AF543" s="13"/>
      <c r="AG543" s="13"/>
      <c r="AH543" s="13"/>
      <c r="AI543" s="13"/>
      <c r="AJ543" s="13"/>
    </row>
    <row r="544" spans="1:36" ht="12" customHeight="1" x14ac:dyDescent="0.25">
      <c r="A544" s="13"/>
      <c r="B544" s="13"/>
      <c r="C544" s="13"/>
      <c r="D544" s="13"/>
      <c r="E544" s="13"/>
      <c r="F544" s="13"/>
      <c r="G544" s="13"/>
      <c r="H544" s="15"/>
      <c r="I544" s="666"/>
      <c r="J544" s="666"/>
      <c r="K544" s="666"/>
      <c r="L544" s="666"/>
      <c r="M544" s="666"/>
      <c r="N544" s="666"/>
      <c r="O544" s="666"/>
      <c r="P544" s="30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39"/>
      <c r="AE544" s="190"/>
      <c r="AF544" s="13"/>
      <c r="AG544" s="13"/>
      <c r="AH544" s="13"/>
      <c r="AI544" s="13"/>
      <c r="AJ544" s="13"/>
    </row>
    <row r="545" spans="1:36" ht="12" customHeight="1" x14ac:dyDescent="0.25">
      <c r="A545" s="13"/>
      <c r="B545" s="13"/>
      <c r="C545" s="13"/>
      <c r="D545" s="13"/>
      <c r="E545" s="13"/>
      <c r="F545" s="13"/>
      <c r="G545" s="13"/>
      <c r="H545" s="15"/>
      <c r="I545" s="666"/>
      <c r="J545" s="666"/>
      <c r="K545" s="666"/>
      <c r="L545" s="666"/>
      <c r="M545" s="666"/>
      <c r="N545" s="666"/>
      <c r="O545" s="666"/>
      <c r="P545" s="30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39"/>
      <c r="AE545" s="190"/>
      <c r="AF545" s="13"/>
      <c r="AG545" s="13"/>
      <c r="AH545" s="13"/>
      <c r="AI545" s="13"/>
      <c r="AJ545" s="13"/>
    </row>
    <row r="546" spans="1:36" ht="12" customHeight="1" x14ac:dyDescent="0.25">
      <c r="A546" s="13"/>
      <c r="B546" s="13"/>
      <c r="C546" s="13"/>
      <c r="D546" s="13"/>
      <c r="E546" s="13"/>
      <c r="F546" s="13"/>
      <c r="G546" s="13"/>
      <c r="H546" s="15"/>
      <c r="I546" s="666"/>
      <c r="J546" s="666"/>
      <c r="K546" s="666"/>
      <c r="L546" s="666"/>
      <c r="M546" s="666"/>
      <c r="N546" s="666"/>
      <c r="O546" s="666"/>
      <c r="P546" s="30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39"/>
      <c r="AE546" s="190"/>
      <c r="AF546" s="13"/>
      <c r="AG546" s="13"/>
      <c r="AH546" s="13"/>
      <c r="AI546" s="13"/>
      <c r="AJ546" s="13"/>
    </row>
    <row r="547" spans="1:36" ht="12" customHeight="1" x14ac:dyDescent="0.25">
      <c r="A547" s="13"/>
      <c r="B547" s="13"/>
      <c r="C547" s="13"/>
      <c r="D547" s="13"/>
      <c r="E547" s="13"/>
      <c r="F547" s="13"/>
      <c r="G547" s="13"/>
      <c r="H547" s="15"/>
      <c r="I547" s="666"/>
      <c r="J547" s="666"/>
      <c r="K547" s="666"/>
      <c r="L547" s="666"/>
      <c r="M547" s="666"/>
      <c r="N547" s="666"/>
      <c r="O547" s="666"/>
      <c r="P547" s="30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39"/>
      <c r="AE547" s="190"/>
      <c r="AF547" s="13"/>
      <c r="AG547" s="13"/>
      <c r="AH547" s="13"/>
      <c r="AI547" s="13"/>
      <c r="AJ547" s="13"/>
    </row>
    <row r="548" spans="1:36" ht="12" customHeight="1" x14ac:dyDescent="0.25">
      <c r="A548" s="13"/>
      <c r="B548" s="13"/>
      <c r="C548" s="13"/>
      <c r="D548" s="13"/>
      <c r="E548" s="13"/>
      <c r="F548" s="13"/>
      <c r="G548" s="13"/>
      <c r="H548" s="15"/>
      <c r="I548" s="666"/>
      <c r="J548" s="666"/>
      <c r="K548" s="666"/>
      <c r="L548" s="666"/>
      <c r="M548" s="666"/>
      <c r="N548" s="666"/>
      <c r="O548" s="666"/>
      <c r="P548" s="30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39"/>
      <c r="AE548" s="190"/>
      <c r="AF548" s="13"/>
      <c r="AG548" s="13"/>
      <c r="AH548" s="13"/>
      <c r="AI548" s="13"/>
      <c r="AJ548" s="13"/>
    </row>
    <row r="549" spans="1:36" ht="12" customHeight="1" x14ac:dyDescent="0.25">
      <c r="A549" s="13"/>
      <c r="B549" s="13"/>
      <c r="C549" s="13"/>
      <c r="D549" s="13"/>
      <c r="E549" s="13"/>
      <c r="F549" s="13"/>
      <c r="G549" s="13"/>
      <c r="H549" s="15"/>
      <c r="I549" s="666"/>
      <c r="J549" s="666"/>
      <c r="K549" s="666"/>
      <c r="L549" s="666"/>
      <c r="M549" s="666"/>
      <c r="N549" s="666"/>
      <c r="O549" s="666"/>
      <c r="P549" s="30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39"/>
      <c r="AE549" s="190"/>
      <c r="AF549" s="13"/>
      <c r="AG549" s="13"/>
      <c r="AH549" s="13"/>
      <c r="AI549" s="13"/>
      <c r="AJ549" s="13"/>
    </row>
    <row r="550" spans="1:36" ht="12" customHeight="1" x14ac:dyDescent="0.25">
      <c r="A550" s="13"/>
      <c r="B550" s="13"/>
      <c r="C550" s="13"/>
      <c r="D550" s="13"/>
      <c r="E550" s="13"/>
      <c r="F550" s="13"/>
      <c r="G550" s="13"/>
      <c r="H550" s="15"/>
      <c r="I550" s="666"/>
      <c r="J550" s="666"/>
      <c r="K550" s="666"/>
      <c r="L550" s="666"/>
      <c r="M550" s="666"/>
      <c r="N550" s="666"/>
      <c r="O550" s="666"/>
      <c r="P550" s="30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39"/>
      <c r="AE550" s="190"/>
      <c r="AF550" s="13"/>
      <c r="AG550" s="13"/>
      <c r="AH550" s="13"/>
      <c r="AI550" s="13"/>
      <c r="AJ550" s="13"/>
    </row>
    <row r="551" spans="1:36" ht="12" customHeight="1" x14ac:dyDescent="0.25">
      <c r="A551" s="13"/>
      <c r="B551" s="13"/>
      <c r="C551" s="13"/>
      <c r="D551" s="13"/>
      <c r="E551" s="13"/>
      <c r="F551" s="13"/>
      <c r="G551" s="13"/>
      <c r="H551" s="15"/>
      <c r="I551" s="666"/>
      <c r="J551" s="666"/>
      <c r="K551" s="666"/>
      <c r="L551" s="666"/>
      <c r="M551" s="666"/>
      <c r="N551" s="666"/>
      <c r="O551" s="666"/>
      <c r="P551" s="30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39"/>
      <c r="AE551" s="190"/>
      <c r="AF551" s="13"/>
      <c r="AG551" s="13"/>
      <c r="AH551" s="13"/>
      <c r="AI551" s="13"/>
      <c r="AJ551" s="13"/>
    </row>
    <row r="552" spans="1:36" ht="12" customHeight="1" x14ac:dyDescent="0.25">
      <c r="A552" s="13"/>
      <c r="B552" s="13"/>
      <c r="C552" s="13"/>
      <c r="D552" s="13"/>
      <c r="E552" s="13"/>
      <c r="F552" s="13"/>
      <c r="G552" s="13"/>
      <c r="H552" s="15"/>
      <c r="I552" s="666"/>
      <c r="J552" s="666"/>
      <c r="K552" s="666"/>
      <c r="L552" s="666"/>
      <c r="M552" s="666"/>
      <c r="N552" s="666"/>
      <c r="O552" s="666"/>
      <c r="P552" s="30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39"/>
      <c r="AE552" s="190"/>
      <c r="AF552" s="13"/>
      <c r="AG552" s="13"/>
      <c r="AH552" s="13"/>
      <c r="AI552" s="13"/>
      <c r="AJ552" s="13"/>
    </row>
    <row r="553" spans="1:36" ht="12" customHeight="1" x14ac:dyDescent="0.25">
      <c r="A553" s="13"/>
      <c r="B553" s="13"/>
      <c r="C553" s="13"/>
      <c r="D553" s="13"/>
      <c r="E553" s="13"/>
      <c r="F553" s="13"/>
      <c r="G553" s="13"/>
      <c r="H553" s="15"/>
      <c r="I553" s="666"/>
      <c r="J553" s="666"/>
      <c r="K553" s="666"/>
      <c r="L553" s="666"/>
      <c r="M553" s="666"/>
      <c r="N553" s="666"/>
      <c r="O553" s="666"/>
      <c r="P553" s="30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39"/>
      <c r="AE553" s="190"/>
      <c r="AF553" s="13"/>
      <c r="AG553" s="13"/>
      <c r="AH553" s="13"/>
      <c r="AI553" s="13"/>
      <c r="AJ553" s="13"/>
    </row>
    <row r="554" spans="1:36" ht="12" customHeight="1" x14ac:dyDescent="0.25">
      <c r="A554" s="13"/>
      <c r="B554" s="13"/>
      <c r="C554" s="13"/>
      <c r="D554" s="13"/>
      <c r="E554" s="13"/>
      <c r="F554" s="13"/>
      <c r="G554" s="13"/>
      <c r="H554" s="15"/>
      <c r="I554" s="666"/>
      <c r="J554" s="666"/>
      <c r="K554" s="666"/>
      <c r="L554" s="666"/>
      <c r="M554" s="666"/>
      <c r="N554" s="666"/>
      <c r="O554" s="666"/>
      <c r="P554" s="30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39"/>
      <c r="AE554" s="190"/>
      <c r="AF554" s="13"/>
      <c r="AG554" s="13"/>
      <c r="AH554" s="13"/>
      <c r="AI554" s="13"/>
      <c r="AJ554" s="13"/>
    </row>
    <row r="555" spans="1:36" ht="12" customHeight="1" x14ac:dyDescent="0.25">
      <c r="A555" s="13"/>
      <c r="B555" s="13"/>
      <c r="C555" s="13"/>
      <c r="D555" s="13"/>
      <c r="E555" s="13"/>
      <c r="F555" s="13"/>
      <c r="G555" s="13"/>
      <c r="H555" s="15"/>
      <c r="I555" s="666"/>
      <c r="J555" s="666"/>
      <c r="K555" s="666"/>
      <c r="L555" s="666"/>
      <c r="M555" s="666"/>
      <c r="N555" s="666"/>
      <c r="O555" s="666"/>
      <c r="P555" s="30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39"/>
      <c r="AE555" s="190"/>
      <c r="AF555" s="13"/>
      <c r="AG555" s="13"/>
      <c r="AH555" s="13"/>
      <c r="AI555" s="13"/>
      <c r="AJ555" s="13"/>
    </row>
    <row r="556" spans="1:36" ht="12" customHeight="1" x14ac:dyDescent="0.25">
      <c r="A556" s="13"/>
      <c r="B556" s="13"/>
      <c r="C556" s="13"/>
      <c r="D556" s="13"/>
      <c r="E556" s="13"/>
      <c r="F556" s="13"/>
      <c r="G556" s="13"/>
      <c r="H556" s="15"/>
      <c r="I556" s="666"/>
      <c r="J556" s="666"/>
      <c r="K556" s="666"/>
      <c r="L556" s="666"/>
      <c r="M556" s="666"/>
      <c r="N556" s="666"/>
      <c r="O556" s="666"/>
      <c r="P556" s="30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39"/>
      <c r="AE556" s="190"/>
      <c r="AF556" s="13"/>
      <c r="AG556" s="13"/>
      <c r="AH556" s="13"/>
      <c r="AI556" s="13"/>
      <c r="AJ556" s="13"/>
    </row>
    <row r="557" spans="1:36" ht="12" customHeight="1" x14ac:dyDescent="0.25">
      <c r="A557" s="13"/>
      <c r="B557" s="13"/>
      <c r="C557" s="13"/>
      <c r="D557" s="13"/>
      <c r="E557" s="13"/>
      <c r="F557" s="13"/>
      <c r="G557" s="13"/>
      <c r="H557" s="15"/>
      <c r="I557" s="666"/>
      <c r="J557" s="666"/>
      <c r="K557" s="666"/>
      <c r="L557" s="666"/>
      <c r="M557" s="666"/>
      <c r="N557" s="666"/>
      <c r="O557" s="666"/>
      <c r="P557" s="30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39"/>
      <c r="AE557" s="190"/>
      <c r="AF557" s="13"/>
      <c r="AG557" s="13"/>
      <c r="AH557" s="13"/>
      <c r="AI557" s="13"/>
      <c r="AJ557" s="13"/>
    </row>
    <row r="558" spans="1:36" ht="12" customHeight="1" x14ac:dyDescent="0.25">
      <c r="A558" s="13"/>
      <c r="B558" s="13"/>
      <c r="C558" s="13"/>
      <c r="D558" s="13"/>
      <c r="E558" s="13"/>
      <c r="F558" s="13"/>
      <c r="G558" s="13"/>
      <c r="H558" s="15"/>
      <c r="I558" s="666"/>
      <c r="J558" s="666"/>
      <c r="K558" s="666"/>
      <c r="L558" s="666"/>
      <c r="M558" s="666"/>
      <c r="N558" s="666"/>
      <c r="O558" s="666"/>
      <c r="P558" s="30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39"/>
      <c r="AE558" s="190"/>
      <c r="AF558" s="13"/>
      <c r="AG558" s="13"/>
      <c r="AH558" s="13"/>
      <c r="AI558" s="13"/>
      <c r="AJ558" s="13"/>
    </row>
    <row r="559" spans="1:36" ht="12" customHeight="1" x14ac:dyDescent="0.25">
      <c r="A559" s="13"/>
      <c r="B559" s="13"/>
      <c r="C559" s="13"/>
      <c r="D559" s="13"/>
      <c r="E559" s="13"/>
      <c r="F559" s="13"/>
      <c r="G559" s="13"/>
      <c r="H559" s="15"/>
      <c r="I559" s="666"/>
      <c r="J559" s="666"/>
      <c r="K559" s="666"/>
      <c r="L559" s="666"/>
      <c r="M559" s="666"/>
      <c r="N559" s="666"/>
      <c r="O559" s="666"/>
      <c r="P559" s="30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39"/>
      <c r="AE559" s="190"/>
      <c r="AF559" s="13"/>
      <c r="AG559" s="13"/>
      <c r="AH559" s="13"/>
      <c r="AI559" s="13"/>
      <c r="AJ559" s="13"/>
    </row>
    <row r="560" spans="1:36" ht="12" customHeight="1" x14ac:dyDescent="0.25">
      <c r="A560" s="13"/>
      <c r="B560" s="13"/>
      <c r="C560" s="13"/>
      <c r="D560" s="13"/>
      <c r="E560" s="13"/>
      <c r="F560" s="13"/>
      <c r="G560" s="13"/>
      <c r="H560" s="15"/>
      <c r="I560" s="666"/>
      <c r="J560" s="666"/>
      <c r="K560" s="666"/>
      <c r="L560" s="666"/>
      <c r="M560" s="666"/>
      <c r="N560" s="666"/>
      <c r="O560" s="666"/>
      <c r="P560" s="30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39"/>
      <c r="AE560" s="190"/>
      <c r="AF560" s="13"/>
      <c r="AG560" s="13"/>
      <c r="AH560" s="13"/>
      <c r="AI560" s="13"/>
      <c r="AJ560" s="13"/>
    </row>
    <row r="561" spans="1:36" ht="12" customHeight="1" x14ac:dyDescent="0.25">
      <c r="A561" s="13"/>
      <c r="B561" s="13"/>
      <c r="C561" s="13"/>
      <c r="D561" s="13"/>
      <c r="E561" s="13"/>
      <c r="F561" s="13"/>
      <c r="G561" s="13"/>
      <c r="H561" s="15"/>
      <c r="I561" s="666"/>
      <c r="J561" s="666"/>
      <c r="K561" s="666"/>
      <c r="L561" s="666"/>
      <c r="M561" s="666"/>
      <c r="N561" s="666"/>
      <c r="O561" s="666"/>
      <c r="P561" s="30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39"/>
      <c r="AE561" s="190"/>
      <c r="AF561" s="13"/>
      <c r="AG561" s="13"/>
      <c r="AH561" s="13"/>
      <c r="AI561" s="13"/>
      <c r="AJ561" s="13"/>
    </row>
    <row r="562" spans="1:36" ht="12" customHeight="1" x14ac:dyDescent="0.25">
      <c r="A562" s="13"/>
      <c r="B562" s="13"/>
      <c r="C562" s="13"/>
      <c r="D562" s="13"/>
      <c r="E562" s="13"/>
      <c r="F562" s="13"/>
      <c r="G562" s="13"/>
      <c r="H562" s="15"/>
      <c r="I562" s="666"/>
      <c r="J562" s="666"/>
      <c r="K562" s="666"/>
      <c r="L562" s="666"/>
      <c r="M562" s="666"/>
      <c r="N562" s="666"/>
      <c r="O562" s="666"/>
      <c r="P562" s="30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39"/>
      <c r="AE562" s="190"/>
      <c r="AF562" s="13"/>
      <c r="AG562" s="13"/>
      <c r="AH562" s="13"/>
      <c r="AI562" s="13"/>
      <c r="AJ562" s="13"/>
    </row>
    <row r="563" spans="1:36" ht="12" customHeight="1" x14ac:dyDescent="0.25">
      <c r="A563" s="13"/>
      <c r="B563" s="13"/>
      <c r="C563" s="13"/>
      <c r="D563" s="13"/>
      <c r="E563" s="13"/>
      <c r="F563" s="13"/>
      <c r="G563" s="13"/>
      <c r="H563" s="15"/>
      <c r="I563" s="666"/>
      <c r="J563" s="666"/>
      <c r="K563" s="666"/>
      <c r="L563" s="666"/>
      <c r="M563" s="666"/>
      <c r="N563" s="666"/>
      <c r="O563" s="666"/>
      <c r="P563" s="30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39"/>
      <c r="AE563" s="190"/>
      <c r="AF563" s="13"/>
      <c r="AG563" s="13"/>
      <c r="AH563" s="13"/>
      <c r="AI563" s="13"/>
      <c r="AJ563" s="13"/>
    </row>
    <row r="564" spans="1:36" ht="12" customHeight="1" x14ac:dyDescent="0.25">
      <c r="A564" s="13"/>
      <c r="B564" s="13"/>
      <c r="C564" s="13"/>
      <c r="D564" s="13"/>
      <c r="E564" s="13"/>
      <c r="F564" s="13"/>
      <c r="G564" s="13"/>
      <c r="H564" s="15"/>
      <c r="I564" s="666"/>
      <c r="J564" s="666"/>
      <c r="K564" s="666"/>
      <c r="L564" s="666"/>
      <c r="M564" s="666"/>
      <c r="N564" s="666"/>
      <c r="O564" s="666"/>
      <c r="P564" s="30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39"/>
      <c r="AE564" s="190"/>
      <c r="AF564" s="13"/>
      <c r="AG564" s="13"/>
      <c r="AH564" s="13"/>
      <c r="AI564" s="13"/>
      <c r="AJ564" s="13"/>
    </row>
    <row r="565" spans="1:36" ht="12" customHeight="1" x14ac:dyDescent="0.25">
      <c r="A565" s="13"/>
      <c r="B565" s="13"/>
      <c r="C565" s="13"/>
      <c r="D565" s="13"/>
      <c r="E565" s="13"/>
      <c r="F565" s="13"/>
      <c r="G565" s="13"/>
      <c r="H565" s="15"/>
      <c r="I565" s="666"/>
      <c r="J565" s="666"/>
      <c r="K565" s="666"/>
      <c r="L565" s="666"/>
      <c r="M565" s="666"/>
      <c r="N565" s="666"/>
      <c r="O565" s="666"/>
      <c r="P565" s="30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39"/>
      <c r="AE565" s="190"/>
      <c r="AF565" s="13"/>
      <c r="AG565" s="13"/>
      <c r="AH565" s="13"/>
      <c r="AI565" s="13"/>
      <c r="AJ565" s="13"/>
    </row>
    <row r="566" spans="1:36" ht="12" customHeight="1" x14ac:dyDescent="0.25">
      <c r="A566" s="13"/>
      <c r="B566" s="13"/>
      <c r="C566" s="13"/>
      <c r="D566" s="13"/>
      <c r="E566" s="13"/>
      <c r="F566" s="13"/>
      <c r="G566" s="13"/>
      <c r="H566" s="15"/>
      <c r="I566" s="666"/>
      <c r="J566" s="666"/>
      <c r="K566" s="666"/>
      <c r="L566" s="666"/>
      <c r="M566" s="666"/>
      <c r="N566" s="666"/>
      <c r="O566" s="666"/>
      <c r="P566" s="30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39"/>
      <c r="AE566" s="190"/>
      <c r="AF566" s="13"/>
      <c r="AG566" s="13"/>
      <c r="AH566" s="13"/>
      <c r="AI566" s="13"/>
      <c r="AJ566" s="13"/>
    </row>
    <row r="567" spans="1:36" ht="12" customHeight="1" x14ac:dyDescent="0.25">
      <c r="A567" s="13"/>
      <c r="B567" s="13"/>
      <c r="C567" s="13"/>
      <c r="D567" s="13"/>
      <c r="E567" s="13"/>
      <c r="F567" s="13"/>
      <c r="G567" s="13"/>
      <c r="H567" s="15"/>
      <c r="I567" s="666"/>
      <c r="J567" s="666"/>
      <c r="K567" s="666"/>
      <c r="L567" s="666"/>
      <c r="M567" s="666"/>
      <c r="N567" s="666"/>
      <c r="O567" s="666"/>
      <c r="P567" s="30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39"/>
      <c r="AE567" s="190"/>
      <c r="AF567" s="13"/>
      <c r="AG567" s="13"/>
      <c r="AH567" s="13"/>
      <c r="AI567" s="13"/>
      <c r="AJ567" s="13"/>
    </row>
    <row r="568" spans="1:36" ht="12" customHeight="1" x14ac:dyDescent="0.25">
      <c r="A568" s="13"/>
      <c r="B568" s="13"/>
      <c r="C568" s="13"/>
      <c r="D568" s="13"/>
      <c r="E568" s="13"/>
      <c r="F568" s="13"/>
      <c r="G568" s="13"/>
      <c r="H568" s="15"/>
      <c r="I568" s="666"/>
      <c r="J568" s="666"/>
      <c r="K568" s="666"/>
      <c r="L568" s="666"/>
      <c r="M568" s="666"/>
      <c r="N568" s="666"/>
      <c r="O568" s="666"/>
      <c r="P568" s="30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39"/>
      <c r="AE568" s="190"/>
      <c r="AF568" s="13"/>
      <c r="AG568" s="13"/>
      <c r="AH568" s="13"/>
      <c r="AI568" s="13"/>
      <c r="AJ568" s="13"/>
    </row>
    <row r="569" spans="1:36" ht="12" customHeight="1" x14ac:dyDescent="0.25">
      <c r="A569" s="13"/>
      <c r="B569" s="13"/>
      <c r="C569" s="13"/>
      <c r="D569" s="13"/>
      <c r="E569" s="13"/>
      <c r="F569" s="13"/>
      <c r="G569" s="13"/>
      <c r="H569" s="15"/>
      <c r="I569" s="666"/>
      <c r="J569" s="666"/>
      <c r="K569" s="666"/>
      <c r="L569" s="666"/>
      <c r="M569" s="666"/>
      <c r="N569" s="666"/>
      <c r="O569" s="666"/>
      <c r="P569" s="30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39"/>
      <c r="AE569" s="190"/>
      <c r="AF569" s="13"/>
      <c r="AG569" s="13"/>
      <c r="AH569" s="13"/>
      <c r="AI569" s="13"/>
      <c r="AJ569" s="13"/>
    </row>
    <row r="570" spans="1:36" ht="12" customHeight="1" x14ac:dyDescent="0.25">
      <c r="A570" s="13"/>
      <c r="B570" s="13"/>
      <c r="C570" s="13"/>
      <c r="D570" s="13"/>
      <c r="E570" s="13"/>
      <c r="F570" s="13"/>
      <c r="G570" s="13"/>
      <c r="H570" s="15"/>
      <c r="I570" s="666"/>
      <c r="J570" s="666"/>
      <c r="K570" s="666"/>
      <c r="L570" s="666"/>
      <c r="M570" s="666"/>
      <c r="N570" s="666"/>
      <c r="O570" s="666"/>
      <c r="P570" s="30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39"/>
      <c r="AE570" s="190"/>
      <c r="AF570" s="13"/>
      <c r="AG570" s="13"/>
      <c r="AH570" s="13"/>
      <c r="AI570" s="13"/>
      <c r="AJ570" s="13"/>
    </row>
    <row r="571" spans="1:36" ht="12" customHeight="1" x14ac:dyDescent="0.25">
      <c r="A571" s="13"/>
      <c r="B571" s="13"/>
      <c r="C571" s="13"/>
      <c r="D571" s="13"/>
      <c r="E571" s="13"/>
      <c r="F571" s="13"/>
      <c r="G571" s="13"/>
      <c r="H571" s="15"/>
      <c r="I571" s="666"/>
      <c r="J571" s="666"/>
      <c r="K571" s="666"/>
      <c r="L571" s="666"/>
      <c r="M571" s="666"/>
      <c r="N571" s="666"/>
      <c r="O571" s="666"/>
      <c r="P571" s="30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39"/>
      <c r="AE571" s="190"/>
      <c r="AF571" s="13"/>
      <c r="AG571" s="13"/>
      <c r="AH571" s="13"/>
      <c r="AI571" s="13"/>
      <c r="AJ571" s="13"/>
    </row>
    <row r="572" spans="1:36" ht="12" customHeight="1" x14ac:dyDescent="0.25">
      <c r="A572" s="13"/>
      <c r="B572" s="13"/>
      <c r="C572" s="13"/>
      <c r="D572" s="13"/>
      <c r="E572" s="13"/>
      <c r="F572" s="13"/>
      <c r="G572" s="13"/>
      <c r="H572" s="15"/>
      <c r="I572" s="666"/>
      <c r="J572" s="666"/>
      <c r="K572" s="666"/>
      <c r="L572" s="666"/>
      <c r="M572" s="666"/>
      <c r="N572" s="666"/>
      <c r="O572" s="666"/>
      <c r="P572" s="30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39"/>
      <c r="AE572" s="190"/>
      <c r="AF572" s="13"/>
      <c r="AG572" s="13"/>
      <c r="AH572" s="13"/>
      <c r="AI572" s="13"/>
      <c r="AJ572" s="13"/>
    </row>
    <row r="573" spans="1:36" ht="12" customHeight="1" x14ac:dyDescent="0.25">
      <c r="A573" s="13"/>
      <c r="B573" s="13"/>
      <c r="C573" s="13"/>
      <c r="D573" s="13"/>
      <c r="E573" s="13"/>
      <c r="F573" s="13"/>
      <c r="G573" s="13"/>
      <c r="H573" s="15"/>
      <c r="I573" s="666"/>
      <c r="J573" s="666"/>
      <c r="K573" s="666"/>
      <c r="L573" s="666"/>
      <c r="M573" s="666"/>
      <c r="N573" s="666"/>
      <c r="O573" s="666"/>
      <c r="P573" s="30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39"/>
      <c r="AE573" s="190"/>
      <c r="AF573" s="13"/>
      <c r="AG573" s="13"/>
      <c r="AH573" s="13"/>
      <c r="AI573" s="13"/>
      <c r="AJ573" s="13"/>
    </row>
    <row r="574" spans="1:36" ht="12" customHeight="1" x14ac:dyDescent="0.25">
      <c r="A574" s="13"/>
      <c r="B574" s="13"/>
      <c r="C574" s="13"/>
      <c r="D574" s="13"/>
      <c r="E574" s="13"/>
      <c r="F574" s="13"/>
      <c r="G574" s="13"/>
      <c r="H574" s="15"/>
      <c r="I574" s="666"/>
      <c r="J574" s="666"/>
      <c r="K574" s="666"/>
      <c r="L574" s="666"/>
      <c r="M574" s="666"/>
      <c r="N574" s="666"/>
      <c r="O574" s="666"/>
      <c r="P574" s="30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39"/>
      <c r="AE574" s="190"/>
      <c r="AF574" s="13"/>
      <c r="AG574" s="13"/>
      <c r="AH574" s="13"/>
      <c r="AI574" s="13"/>
      <c r="AJ574" s="13"/>
    </row>
    <row r="575" spans="1:36" ht="12" customHeight="1" x14ac:dyDescent="0.25">
      <c r="A575" s="13"/>
      <c r="B575" s="13"/>
      <c r="C575" s="13"/>
      <c r="D575" s="13"/>
      <c r="E575" s="13"/>
      <c r="F575" s="13"/>
      <c r="G575" s="13"/>
      <c r="H575" s="15"/>
      <c r="I575" s="666"/>
      <c r="J575" s="666"/>
      <c r="K575" s="666"/>
      <c r="L575" s="666"/>
      <c r="M575" s="666"/>
      <c r="N575" s="666"/>
      <c r="O575" s="666"/>
      <c r="P575" s="30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39"/>
      <c r="AE575" s="190"/>
      <c r="AF575" s="13"/>
      <c r="AG575" s="13"/>
      <c r="AH575" s="13"/>
      <c r="AI575" s="13"/>
      <c r="AJ575" s="13"/>
    </row>
    <row r="576" spans="1:36" ht="12" customHeight="1" x14ac:dyDescent="0.25">
      <c r="A576" s="13"/>
      <c r="B576" s="13"/>
      <c r="C576" s="13"/>
      <c r="D576" s="13"/>
      <c r="E576" s="13"/>
      <c r="F576" s="13"/>
      <c r="G576" s="13"/>
      <c r="H576" s="15"/>
      <c r="I576" s="666"/>
      <c r="J576" s="666"/>
      <c r="K576" s="666"/>
      <c r="L576" s="666"/>
      <c r="M576" s="666"/>
      <c r="N576" s="666"/>
      <c r="O576" s="666"/>
      <c r="P576" s="30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39"/>
      <c r="AE576" s="190"/>
      <c r="AF576" s="13"/>
      <c r="AG576" s="13"/>
      <c r="AH576" s="13"/>
      <c r="AI576" s="13"/>
      <c r="AJ576" s="13"/>
    </row>
    <row r="577" spans="1:36" ht="12" customHeight="1" x14ac:dyDescent="0.25">
      <c r="A577" s="13"/>
      <c r="B577" s="13"/>
      <c r="C577" s="13"/>
      <c r="D577" s="13"/>
      <c r="E577" s="13"/>
      <c r="F577" s="13"/>
      <c r="G577" s="13"/>
      <c r="H577" s="15"/>
      <c r="I577" s="666"/>
      <c r="J577" s="666"/>
      <c r="K577" s="666"/>
      <c r="L577" s="666"/>
      <c r="M577" s="666"/>
      <c r="N577" s="666"/>
      <c r="O577" s="666"/>
      <c r="P577" s="30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39"/>
      <c r="AE577" s="190"/>
      <c r="AF577" s="13"/>
      <c r="AG577" s="13"/>
      <c r="AH577" s="13"/>
      <c r="AI577" s="13"/>
      <c r="AJ577" s="13"/>
    </row>
    <row r="578" spans="1:36" ht="12" customHeight="1" x14ac:dyDescent="0.25">
      <c r="A578" s="13"/>
      <c r="B578" s="13"/>
      <c r="C578" s="13"/>
      <c r="D578" s="13"/>
      <c r="E578" s="13"/>
      <c r="F578" s="13"/>
      <c r="G578" s="13"/>
      <c r="H578" s="15"/>
      <c r="I578" s="666"/>
      <c r="J578" s="666"/>
      <c r="K578" s="666"/>
      <c r="L578" s="666"/>
      <c r="M578" s="666"/>
      <c r="N578" s="666"/>
      <c r="O578" s="666"/>
      <c r="P578" s="30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39"/>
      <c r="AE578" s="190"/>
      <c r="AF578" s="13"/>
      <c r="AG578" s="13"/>
      <c r="AH578" s="13"/>
      <c r="AI578" s="13"/>
      <c r="AJ578" s="13"/>
    </row>
    <row r="579" spans="1:36" ht="12" customHeight="1" x14ac:dyDescent="0.25">
      <c r="A579" s="13"/>
      <c r="B579" s="13"/>
      <c r="C579" s="13"/>
      <c r="D579" s="13"/>
      <c r="E579" s="13"/>
      <c r="F579" s="13"/>
      <c r="G579" s="13"/>
      <c r="H579" s="15"/>
      <c r="I579" s="666"/>
      <c r="J579" s="666"/>
      <c r="K579" s="666"/>
      <c r="L579" s="666"/>
      <c r="M579" s="666"/>
      <c r="N579" s="666"/>
      <c r="O579" s="666"/>
      <c r="P579" s="30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39"/>
      <c r="AE579" s="190"/>
      <c r="AF579" s="13"/>
      <c r="AG579" s="13"/>
      <c r="AH579" s="13"/>
      <c r="AI579" s="13"/>
      <c r="AJ579" s="13"/>
    </row>
    <row r="580" spans="1:36" ht="12" customHeight="1" x14ac:dyDescent="0.25">
      <c r="A580" s="13"/>
      <c r="B580" s="13"/>
      <c r="C580" s="13"/>
      <c r="D580" s="13"/>
      <c r="E580" s="13"/>
      <c r="F580" s="13"/>
      <c r="G580" s="13"/>
      <c r="H580" s="15"/>
      <c r="I580" s="666"/>
      <c r="J580" s="666"/>
      <c r="K580" s="666"/>
      <c r="L580" s="666"/>
      <c r="M580" s="666"/>
      <c r="N580" s="666"/>
      <c r="O580" s="666"/>
      <c r="P580" s="30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39"/>
      <c r="AE580" s="190"/>
      <c r="AF580" s="13"/>
      <c r="AG580" s="13"/>
      <c r="AH580" s="13"/>
      <c r="AI580" s="13"/>
      <c r="AJ580" s="13"/>
    </row>
    <row r="581" spans="1:36" ht="12" customHeight="1" x14ac:dyDescent="0.25">
      <c r="A581" s="13"/>
      <c r="B581" s="13"/>
      <c r="C581" s="13"/>
      <c r="D581" s="13"/>
      <c r="E581" s="13"/>
      <c r="F581" s="13"/>
      <c r="G581" s="13"/>
      <c r="H581" s="15"/>
      <c r="I581" s="666"/>
      <c r="J581" s="666"/>
      <c r="K581" s="666"/>
      <c r="L581" s="666"/>
      <c r="M581" s="666"/>
      <c r="N581" s="666"/>
      <c r="O581" s="666"/>
      <c r="P581" s="30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39"/>
      <c r="AE581" s="190"/>
      <c r="AF581" s="13"/>
      <c r="AG581" s="13"/>
      <c r="AH581" s="13"/>
      <c r="AI581" s="13"/>
      <c r="AJ581" s="13"/>
    </row>
    <row r="582" spans="1:36" ht="12" customHeight="1" x14ac:dyDescent="0.25">
      <c r="A582" s="13"/>
      <c r="B582" s="13"/>
      <c r="C582" s="13"/>
      <c r="D582" s="13"/>
      <c r="E582" s="13"/>
      <c r="F582" s="13"/>
      <c r="G582" s="13"/>
      <c r="H582" s="15"/>
      <c r="I582" s="666"/>
      <c r="J582" s="666"/>
      <c r="K582" s="666"/>
      <c r="L582" s="666"/>
      <c r="M582" s="666"/>
      <c r="N582" s="666"/>
      <c r="O582" s="666"/>
      <c r="P582" s="30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39"/>
      <c r="AE582" s="190"/>
      <c r="AF582" s="13"/>
      <c r="AG582" s="13"/>
      <c r="AH582" s="13"/>
      <c r="AI582" s="13"/>
      <c r="AJ582" s="13"/>
    </row>
    <row r="583" spans="1:36" ht="12" customHeight="1" x14ac:dyDescent="0.25">
      <c r="A583" s="13"/>
      <c r="B583" s="13"/>
      <c r="C583" s="13"/>
      <c r="D583" s="13"/>
      <c r="E583" s="13"/>
      <c r="F583" s="13"/>
      <c r="G583" s="13"/>
      <c r="H583" s="15"/>
      <c r="I583" s="666"/>
      <c r="J583" s="666"/>
      <c r="K583" s="666"/>
      <c r="L583" s="666"/>
      <c r="M583" s="666"/>
      <c r="N583" s="666"/>
      <c r="O583" s="666"/>
      <c r="P583" s="30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39"/>
      <c r="AE583" s="190"/>
      <c r="AF583" s="13"/>
      <c r="AG583" s="13"/>
      <c r="AH583" s="13"/>
      <c r="AI583" s="13"/>
      <c r="AJ583" s="13"/>
    </row>
    <row r="584" spans="1:36" ht="12" customHeight="1" x14ac:dyDescent="0.25">
      <c r="A584" s="13"/>
      <c r="B584" s="13"/>
      <c r="C584" s="13"/>
      <c r="D584" s="13"/>
      <c r="E584" s="13"/>
      <c r="F584" s="13"/>
      <c r="G584" s="13"/>
      <c r="H584" s="15"/>
      <c r="I584" s="666"/>
      <c r="J584" s="666"/>
      <c r="K584" s="666"/>
      <c r="L584" s="666"/>
      <c r="M584" s="666"/>
      <c r="N584" s="666"/>
      <c r="O584" s="666"/>
      <c r="P584" s="30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39"/>
      <c r="AE584" s="190"/>
      <c r="AF584" s="13"/>
      <c r="AG584" s="13"/>
      <c r="AH584" s="13"/>
      <c r="AI584" s="13"/>
      <c r="AJ584" s="13"/>
    </row>
    <row r="585" spans="1:36" ht="12" customHeight="1" x14ac:dyDescent="0.25">
      <c r="A585" s="13"/>
      <c r="B585" s="13"/>
      <c r="C585" s="13"/>
      <c r="D585" s="13"/>
      <c r="E585" s="13"/>
      <c r="F585" s="13"/>
      <c r="G585" s="13"/>
      <c r="H585" s="15"/>
      <c r="I585" s="666"/>
      <c r="J585" s="666"/>
      <c r="K585" s="666"/>
      <c r="L585" s="666"/>
      <c r="M585" s="666"/>
      <c r="N585" s="666"/>
      <c r="O585" s="666"/>
      <c r="P585" s="30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39"/>
      <c r="AE585" s="190"/>
      <c r="AF585" s="13"/>
      <c r="AG585" s="13"/>
      <c r="AH585" s="13"/>
      <c r="AI585" s="13"/>
      <c r="AJ585" s="13"/>
    </row>
    <row r="586" spans="1:36" ht="12" customHeight="1" x14ac:dyDescent="0.25">
      <c r="A586" s="13"/>
      <c r="B586" s="13"/>
      <c r="C586" s="13"/>
      <c r="D586" s="13"/>
      <c r="E586" s="13"/>
      <c r="F586" s="13"/>
      <c r="G586" s="13"/>
      <c r="H586" s="15"/>
      <c r="I586" s="666"/>
      <c r="J586" s="666"/>
      <c r="K586" s="666"/>
      <c r="L586" s="666"/>
      <c r="M586" s="666"/>
      <c r="N586" s="666"/>
      <c r="O586" s="666"/>
      <c r="P586" s="30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39"/>
      <c r="AE586" s="190"/>
      <c r="AF586" s="13"/>
      <c r="AG586" s="13"/>
      <c r="AH586" s="13"/>
      <c r="AI586" s="13"/>
      <c r="AJ586" s="13"/>
    </row>
    <row r="587" spans="1:36" ht="12" customHeight="1" x14ac:dyDescent="0.25">
      <c r="A587" s="13"/>
      <c r="B587" s="13"/>
      <c r="C587" s="13"/>
      <c r="D587" s="13"/>
      <c r="E587" s="13"/>
      <c r="F587" s="13"/>
      <c r="G587" s="13"/>
      <c r="H587" s="15"/>
      <c r="I587" s="666"/>
      <c r="J587" s="666"/>
      <c r="K587" s="666"/>
      <c r="L587" s="666"/>
      <c r="M587" s="666"/>
      <c r="N587" s="666"/>
      <c r="O587" s="666"/>
      <c r="P587" s="30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39"/>
      <c r="AE587" s="190"/>
      <c r="AF587" s="13"/>
      <c r="AG587" s="13"/>
      <c r="AH587" s="13"/>
      <c r="AI587" s="13"/>
      <c r="AJ587" s="13"/>
    </row>
    <row r="588" spans="1:36" ht="12" customHeight="1" x14ac:dyDescent="0.25">
      <c r="A588" s="13"/>
      <c r="B588" s="13"/>
      <c r="C588" s="13"/>
      <c r="D588" s="13"/>
      <c r="E588" s="13"/>
      <c r="F588" s="13"/>
      <c r="G588" s="13"/>
      <c r="H588" s="15"/>
      <c r="I588" s="666"/>
      <c r="J588" s="666"/>
      <c r="K588" s="666"/>
      <c r="L588" s="666"/>
      <c r="M588" s="666"/>
      <c r="N588" s="666"/>
      <c r="O588" s="666"/>
      <c r="P588" s="30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39"/>
      <c r="AE588" s="190"/>
      <c r="AF588" s="13"/>
      <c r="AG588" s="13"/>
      <c r="AH588" s="13"/>
      <c r="AI588" s="13"/>
      <c r="AJ588" s="13"/>
    </row>
    <row r="589" spans="1:36" ht="12" customHeight="1" x14ac:dyDescent="0.25">
      <c r="A589" s="13"/>
      <c r="B589" s="13"/>
      <c r="C589" s="13"/>
      <c r="D589" s="13"/>
      <c r="E589" s="13"/>
      <c r="F589" s="13"/>
      <c r="G589" s="13"/>
      <c r="H589" s="15"/>
      <c r="I589" s="666"/>
      <c r="J589" s="666"/>
      <c r="K589" s="666"/>
      <c r="L589" s="666"/>
      <c r="M589" s="666"/>
      <c r="N589" s="666"/>
      <c r="O589" s="666"/>
      <c r="P589" s="30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39"/>
      <c r="AE589" s="190"/>
      <c r="AF589" s="13"/>
      <c r="AG589" s="13"/>
      <c r="AH589" s="13"/>
      <c r="AI589" s="13"/>
      <c r="AJ589" s="13"/>
    </row>
    <row r="590" spans="1:36" ht="12" customHeight="1" x14ac:dyDescent="0.25">
      <c r="A590" s="13"/>
      <c r="B590" s="13"/>
      <c r="C590" s="13"/>
      <c r="D590" s="13"/>
      <c r="E590" s="13"/>
      <c r="F590" s="13"/>
      <c r="G590" s="13"/>
      <c r="H590" s="15"/>
      <c r="I590" s="666"/>
      <c r="J590" s="666"/>
      <c r="K590" s="666"/>
      <c r="L590" s="666"/>
      <c r="M590" s="666"/>
      <c r="N590" s="666"/>
      <c r="O590" s="666"/>
      <c r="P590" s="30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39"/>
      <c r="AE590" s="190"/>
      <c r="AF590" s="13"/>
      <c r="AG590" s="13"/>
      <c r="AH590" s="13"/>
      <c r="AI590" s="13"/>
      <c r="AJ590" s="13"/>
    </row>
    <row r="591" spans="1:36" ht="12" customHeight="1" x14ac:dyDescent="0.25">
      <c r="A591" s="13"/>
      <c r="B591" s="13"/>
      <c r="C591" s="13"/>
      <c r="D591" s="13"/>
      <c r="E591" s="13"/>
      <c r="F591" s="13"/>
      <c r="G591" s="13"/>
      <c r="H591" s="15"/>
      <c r="I591" s="666"/>
      <c r="J591" s="666"/>
      <c r="K591" s="666"/>
      <c r="L591" s="666"/>
      <c r="M591" s="666"/>
      <c r="N591" s="666"/>
      <c r="O591" s="666"/>
      <c r="P591" s="30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39"/>
      <c r="AE591" s="190"/>
      <c r="AF591" s="13"/>
      <c r="AG591" s="13"/>
      <c r="AH591" s="13"/>
      <c r="AI591" s="13"/>
      <c r="AJ591" s="13"/>
    </row>
    <row r="592" spans="1:36" ht="12" customHeight="1" x14ac:dyDescent="0.25">
      <c r="A592" s="13"/>
      <c r="B592" s="13"/>
      <c r="C592" s="13"/>
      <c r="D592" s="13"/>
      <c r="E592" s="13"/>
      <c r="F592" s="13"/>
      <c r="G592" s="13"/>
      <c r="H592" s="15"/>
      <c r="I592" s="666"/>
      <c r="J592" s="666"/>
      <c r="K592" s="666"/>
      <c r="L592" s="666"/>
      <c r="M592" s="666"/>
      <c r="N592" s="666"/>
      <c r="O592" s="666"/>
      <c r="P592" s="30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39"/>
      <c r="AE592" s="190"/>
      <c r="AF592" s="13"/>
      <c r="AG592" s="13"/>
      <c r="AH592" s="13"/>
      <c r="AI592" s="13"/>
      <c r="AJ592" s="13"/>
    </row>
    <row r="593" spans="1:36" ht="12" customHeight="1" x14ac:dyDescent="0.25">
      <c r="A593" s="13"/>
      <c r="B593" s="13"/>
      <c r="C593" s="13"/>
      <c r="D593" s="13"/>
      <c r="E593" s="13"/>
      <c r="F593" s="13"/>
      <c r="G593" s="13"/>
      <c r="H593" s="15"/>
      <c r="I593" s="666"/>
      <c r="J593" s="666"/>
      <c r="K593" s="666"/>
      <c r="L593" s="666"/>
      <c r="M593" s="666"/>
      <c r="N593" s="666"/>
      <c r="O593" s="666"/>
      <c r="P593" s="30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39"/>
      <c r="AE593" s="190"/>
      <c r="AF593" s="13"/>
      <c r="AG593" s="13"/>
      <c r="AH593" s="13"/>
      <c r="AI593" s="13"/>
      <c r="AJ593" s="13"/>
    </row>
    <row r="594" spans="1:36" ht="12" customHeight="1" x14ac:dyDescent="0.25">
      <c r="A594" s="13"/>
      <c r="B594" s="13"/>
      <c r="C594" s="13"/>
      <c r="D594" s="13"/>
      <c r="E594" s="13"/>
      <c r="F594" s="13"/>
      <c r="G594" s="13"/>
      <c r="H594" s="15"/>
      <c r="I594" s="666"/>
      <c r="J594" s="666"/>
      <c r="K594" s="666"/>
      <c r="L594" s="666"/>
      <c r="M594" s="666"/>
      <c r="N594" s="666"/>
      <c r="O594" s="666"/>
      <c r="P594" s="30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39"/>
      <c r="AE594" s="190"/>
      <c r="AF594" s="13"/>
      <c r="AG594" s="13"/>
      <c r="AH594" s="13"/>
      <c r="AI594" s="13"/>
      <c r="AJ594" s="13"/>
    </row>
    <row r="595" spans="1:36" ht="12" customHeight="1" x14ac:dyDescent="0.25">
      <c r="A595" s="13"/>
      <c r="B595" s="13"/>
      <c r="C595" s="13"/>
      <c r="D595" s="13"/>
      <c r="E595" s="13"/>
      <c r="F595" s="13"/>
      <c r="G595" s="13"/>
      <c r="H595" s="15"/>
      <c r="I595" s="666"/>
      <c r="J595" s="666"/>
      <c r="K595" s="666"/>
      <c r="L595" s="666"/>
      <c r="M595" s="666"/>
      <c r="N595" s="666"/>
      <c r="O595" s="666"/>
      <c r="P595" s="30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39"/>
      <c r="AE595" s="190"/>
      <c r="AF595" s="13"/>
      <c r="AG595" s="13"/>
      <c r="AH595" s="13"/>
      <c r="AI595" s="13"/>
      <c r="AJ595" s="13"/>
    </row>
    <row r="596" spans="1:36" ht="12" customHeight="1" x14ac:dyDescent="0.25">
      <c r="A596" s="13"/>
      <c r="B596" s="13"/>
      <c r="C596" s="13"/>
      <c r="D596" s="13"/>
      <c r="E596" s="13"/>
      <c r="F596" s="13"/>
      <c r="G596" s="13"/>
      <c r="H596" s="15"/>
      <c r="I596" s="666"/>
      <c r="J596" s="666"/>
      <c r="K596" s="666"/>
      <c r="L596" s="666"/>
      <c r="M596" s="666"/>
      <c r="N596" s="666"/>
      <c r="O596" s="666"/>
      <c r="P596" s="30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39"/>
      <c r="AE596" s="190"/>
      <c r="AF596" s="13"/>
      <c r="AG596" s="13"/>
      <c r="AH596" s="13"/>
      <c r="AI596" s="13"/>
      <c r="AJ596" s="13"/>
    </row>
    <row r="597" spans="1:36" ht="12" customHeight="1" x14ac:dyDescent="0.25">
      <c r="A597" s="13"/>
      <c r="B597" s="13"/>
      <c r="C597" s="13"/>
      <c r="D597" s="13"/>
      <c r="E597" s="13"/>
      <c r="F597" s="13"/>
      <c r="G597" s="13"/>
      <c r="H597" s="15"/>
      <c r="I597" s="666"/>
      <c r="J597" s="666"/>
      <c r="K597" s="666"/>
      <c r="L597" s="666"/>
      <c r="M597" s="666"/>
      <c r="N597" s="666"/>
      <c r="O597" s="666"/>
      <c r="P597" s="30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39"/>
      <c r="AE597" s="190"/>
      <c r="AF597" s="13"/>
      <c r="AG597" s="13"/>
      <c r="AH597" s="13"/>
      <c r="AI597" s="13"/>
      <c r="AJ597" s="13"/>
    </row>
    <row r="598" spans="1:36" ht="12" customHeight="1" x14ac:dyDescent="0.25">
      <c r="A598" s="13"/>
      <c r="B598" s="13"/>
      <c r="C598" s="13"/>
      <c r="D598" s="13"/>
      <c r="E598" s="13"/>
      <c r="F598" s="13"/>
      <c r="G598" s="13"/>
      <c r="H598" s="15"/>
      <c r="I598" s="666"/>
      <c r="J598" s="666"/>
      <c r="K598" s="666"/>
      <c r="L598" s="666"/>
      <c r="M598" s="666"/>
      <c r="N598" s="666"/>
      <c r="O598" s="666"/>
      <c r="P598" s="30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39"/>
      <c r="AE598" s="190"/>
      <c r="AF598" s="13"/>
      <c r="AG598" s="13"/>
      <c r="AH598" s="13"/>
      <c r="AI598" s="13"/>
      <c r="AJ598" s="13"/>
    </row>
    <row r="599" spans="1:36" ht="12" customHeight="1" x14ac:dyDescent="0.25">
      <c r="A599" s="13"/>
      <c r="B599" s="13"/>
      <c r="C599" s="13"/>
      <c r="D599" s="13"/>
      <c r="E599" s="13"/>
      <c r="F599" s="13"/>
      <c r="G599" s="13"/>
      <c r="H599" s="15"/>
      <c r="I599" s="666"/>
      <c r="J599" s="666"/>
      <c r="K599" s="666"/>
      <c r="L599" s="666"/>
      <c r="M599" s="666"/>
      <c r="N599" s="666"/>
      <c r="O599" s="666"/>
      <c r="P599" s="30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39"/>
      <c r="AE599" s="190"/>
      <c r="AF599" s="13"/>
      <c r="AG599" s="13"/>
      <c r="AH599" s="13"/>
      <c r="AI599" s="13"/>
      <c r="AJ599" s="13"/>
    </row>
    <row r="600" spans="1:36" ht="12" customHeight="1" x14ac:dyDescent="0.25">
      <c r="A600" s="13"/>
      <c r="B600" s="13"/>
      <c r="C600" s="13"/>
      <c r="D600" s="13"/>
      <c r="E600" s="13"/>
      <c r="F600" s="13"/>
      <c r="G600" s="13"/>
      <c r="H600" s="15"/>
      <c r="I600" s="666"/>
      <c r="J600" s="666"/>
      <c r="K600" s="666"/>
      <c r="L600" s="666"/>
      <c r="M600" s="666"/>
      <c r="N600" s="666"/>
      <c r="O600" s="666"/>
      <c r="P600" s="30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39"/>
      <c r="AE600" s="190"/>
      <c r="AF600" s="13"/>
      <c r="AG600" s="13"/>
      <c r="AH600" s="13"/>
      <c r="AI600" s="13"/>
      <c r="AJ600" s="13"/>
    </row>
    <row r="601" spans="1:36" ht="12" customHeight="1" x14ac:dyDescent="0.25">
      <c r="A601" s="13"/>
      <c r="B601" s="13"/>
      <c r="C601" s="13"/>
      <c r="D601" s="13"/>
      <c r="E601" s="13"/>
      <c r="F601" s="13"/>
      <c r="G601" s="13"/>
      <c r="H601" s="15"/>
      <c r="I601" s="666"/>
      <c r="J601" s="666"/>
      <c r="K601" s="666"/>
      <c r="L601" s="666"/>
      <c r="M601" s="666"/>
      <c r="N601" s="666"/>
      <c r="O601" s="666"/>
      <c r="P601" s="30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39"/>
      <c r="AE601" s="190"/>
      <c r="AF601" s="13"/>
      <c r="AG601" s="13"/>
      <c r="AH601" s="13"/>
      <c r="AI601" s="13"/>
      <c r="AJ601" s="13"/>
    </row>
    <row r="602" spans="1:36" ht="12" customHeight="1" x14ac:dyDescent="0.25">
      <c r="A602" s="13"/>
      <c r="B602" s="13"/>
      <c r="C602" s="13"/>
      <c r="D602" s="13"/>
      <c r="E602" s="13"/>
      <c r="F602" s="13"/>
      <c r="G602" s="13"/>
      <c r="H602" s="15"/>
      <c r="I602" s="666"/>
      <c r="J602" s="666"/>
      <c r="K602" s="666"/>
      <c r="L602" s="666"/>
      <c r="M602" s="666"/>
      <c r="N602" s="666"/>
      <c r="O602" s="666"/>
      <c r="P602" s="30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39"/>
      <c r="AE602" s="190"/>
      <c r="AF602" s="13"/>
      <c r="AG602" s="13"/>
      <c r="AH602" s="13"/>
      <c r="AI602" s="13"/>
      <c r="AJ602" s="13"/>
    </row>
    <row r="603" spans="1:36" ht="12" customHeight="1" x14ac:dyDescent="0.25">
      <c r="A603" s="13"/>
      <c r="B603" s="13"/>
      <c r="C603" s="13"/>
      <c r="D603" s="13"/>
      <c r="E603" s="13"/>
      <c r="F603" s="13"/>
      <c r="G603" s="13"/>
      <c r="H603" s="15"/>
      <c r="I603" s="666"/>
      <c r="J603" s="666"/>
      <c r="K603" s="666"/>
      <c r="L603" s="666"/>
      <c r="M603" s="666"/>
      <c r="N603" s="666"/>
      <c r="O603" s="666"/>
      <c r="P603" s="30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39"/>
      <c r="AE603" s="190"/>
      <c r="AF603" s="13"/>
      <c r="AG603" s="13"/>
      <c r="AH603" s="13"/>
      <c r="AI603" s="13"/>
      <c r="AJ603" s="13"/>
    </row>
    <row r="604" spans="1:36" ht="12" customHeight="1" x14ac:dyDescent="0.25">
      <c r="A604" s="13"/>
      <c r="B604" s="13"/>
      <c r="C604" s="13"/>
      <c r="D604" s="13"/>
      <c r="E604" s="13"/>
      <c r="F604" s="13"/>
      <c r="G604" s="13"/>
      <c r="H604" s="15"/>
      <c r="I604" s="666"/>
      <c r="J604" s="666"/>
      <c r="K604" s="666"/>
      <c r="L604" s="666"/>
      <c r="M604" s="666"/>
      <c r="N604" s="666"/>
      <c r="O604" s="666"/>
      <c r="P604" s="30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39"/>
      <c r="AE604" s="190"/>
      <c r="AF604" s="13"/>
      <c r="AG604" s="13"/>
      <c r="AH604" s="13"/>
      <c r="AI604" s="13"/>
      <c r="AJ604" s="13"/>
    </row>
    <row r="605" spans="1:36" ht="12" customHeight="1" x14ac:dyDescent="0.25">
      <c r="A605" s="13"/>
      <c r="B605" s="13"/>
      <c r="C605" s="13"/>
      <c r="D605" s="13"/>
      <c r="E605" s="13"/>
      <c r="F605" s="13"/>
      <c r="G605" s="13"/>
      <c r="H605" s="15"/>
      <c r="I605" s="666"/>
      <c r="J605" s="666"/>
      <c r="K605" s="666"/>
      <c r="L605" s="666"/>
      <c r="M605" s="666"/>
      <c r="N605" s="666"/>
      <c r="O605" s="666"/>
      <c r="P605" s="30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39"/>
      <c r="AE605" s="190"/>
      <c r="AF605" s="13"/>
      <c r="AG605" s="13"/>
      <c r="AH605" s="13"/>
      <c r="AI605" s="13"/>
      <c r="AJ605" s="13"/>
    </row>
    <row r="606" spans="1:36" ht="12" customHeight="1" x14ac:dyDescent="0.25">
      <c r="A606" s="13"/>
      <c r="B606" s="13"/>
      <c r="C606" s="13"/>
      <c r="D606" s="13"/>
      <c r="E606" s="13"/>
      <c r="F606" s="13"/>
      <c r="G606" s="13"/>
      <c r="H606" s="15"/>
      <c r="I606" s="666"/>
      <c r="J606" s="666"/>
      <c r="K606" s="666"/>
      <c r="L606" s="666"/>
      <c r="M606" s="666"/>
      <c r="N606" s="666"/>
      <c r="O606" s="666"/>
      <c r="P606" s="30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39"/>
      <c r="AE606" s="190"/>
      <c r="AF606" s="13"/>
      <c r="AG606" s="13"/>
      <c r="AH606" s="13"/>
      <c r="AI606" s="13"/>
      <c r="AJ606" s="13"/>
    </row>
    <row r="607" spans="1:36" ht="12" customHeight="1" x14ac:dyDescent="0.25">
      <c r="A607" s="13"/>
      <c r="B607" s="13"/>
      <c r="C607" s="13"/>
      <c r="D607" s="13"/>
      <c r="E607" s="13"/>
      <c r="F607" s="13"/>
      <c r="G607" s="13"/>
      <c r="H607" s="15"/>
      <c r="I607" s="666"/>
      <c r="J607" s="666"/>
      <c r="K607" s="666"/>
      <c r="L607" s="666"/>
      <c r="M607" s="666"/>
      <c r="N607" s="666"/>
      <c r="O607" s="666"/>
      <c r="P607" s="30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39"/>
      <c r="AE607" s="190"/>
      <c r="AF607" s="13"/>
      <c r="AG607" s="13"/>
      <c r="AH607" s="13"/>
      <c r="AI607" s="13"/>
      <c r="AJ607" s="13"/>
    </row>
    <row r="608" spans="1:36" ht="12" customHeight="1" x14ac:dyDescent="0.25">
      <c r="A608" s="13"/>
      <c r="B608" s="13"/>
      <c r="C608" s="13"/>
      <c r="D608" s="13"/>
      <c r="E608" s="13"/>
      <c r="F608" s="13"/>
      <c r="G608" s="13"/>
      <c r="H608" s="15"/>
      <c r="I608" s="666"/>
      <c r="J608" s="666"/>
      <c r="K608" s="666"/>
      <c r="L608" s="666"/>
      <c r="M608" s="666"/>
      <c r="N608" s="666"/>
      <c r="O608" s="666"/>
      <c r="P608" s="30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39"/>
      <c r="AE608" s="190"/>
      <c r="AF608" s="13"/>
      <c r="AG608" s="13"/>
      <c r="AH608" s="13"/>
      <c r="AI608" s="13"/>
      <c r="AJ608" s="13"/>
    </row>
    <row r="609" spans="1:36" ht="12" customHeight="1" x14ac:dyDescent="0.25">
      <c r="A609" s="13"/>
      <c r="B609" s="13"/>
      <c r="C609" s="13"/>
      <c r="D609" s="13"/>
      <c r="E609" s="13"/>
      <c r="F609" s="13"/>
      <c r="G609" s="13"/>
      <c r="H609" s="15"/>
      <c r="I609" s="666"/>
      <c r="J609" s="666"/>
      <c r="K609" s="666"/>
      <c r="L609" s="666"/>
      <c r="M609" s="666"/>
      <c r="N609" s="666"/>
      <c r="O609" s="666"/>
      <c r="P609" s="30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39"/>
      <c r="AE609" s="190"/>
      <c r="AF609" s="13"/>
      <c r="AG609" s="13"/>
      <c r="AH609" s="13"/>
      <c r="AI609" s="13"/>
      <c r="AJ609" s="13"/>
    </row>
    <row r="610" spans="1:36" ht="12" customHeight="1" x14ac:dyDescent="0.25">
      <c r="A610" s="13"/>
      <c r="B610" s="13"/>
      <c r="C610" s="13"/>
      <c r="D610" s="13"/>
      <c r="E610" s="13"/>
      <c r="F610" s="13"/>
      <c r="G610" s="13"/>
      <c r="H610" s="15"/>
      <c r="I610" s="666"/>
      <c r="J610" s="666"/>
      <c r="K610" s="666"/>
      <c r="L610" s="666"/>
      <c r="M610" s="666"/>
      <c r="N610" s="666"/>
      <c r="O610" s="666"/>
      <c r="P610" s="30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39"/>
      <c r="AE610" s="190"/>
      <c r="AF610" s="13"/>
      <c r="AG610" s="13"/>
      <c r="AH610" s="13"/>
      <c r="AI610" s="13"/>
      <c r="AJ610" s="13"/>
    </row>
    <row r="611" spans="1:36" ht="12" customHeight="1" x14ac:dyDescent="0.25">
      <c r="A611" s="13"/>
      <c r="B611" s="13"/>
      <c r="C611" s="13"/>
      <c r="D611" s="13"/>
      <c r="E611" s="13"/>
      <c r="F611" s="13"/>
      <c r="G611" s="13"/>
      <c r="H611" s="15"/>
      <c r="I611" s="666"/>
      <c r="J611" s="666"/>
      <c r="K611" s="666"/>
      <c r="L611" s="666"/>
      <c r="M611" s="666"/>
      <c r="N611" s="666"/>
      <c r="O611" s="666"/>
      <c r="P611" s="30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39"/>
      <c r="AE611" s="190"/>
      <c r="AF611" s="13"/>
      <c r="AG611" s="13"/>
      <c r="AH611" s="13"/>
      <c r="AI611" s="13"/>
      <c r="AJ611" s="13"/>
    </row>
    <row r="612" spans="1:36" ht="12" customHeight="1" x14ac:dyDescent="0.25">
      <c r="A612" s="13"/>
      <c r="B612" s="13"/>
      <c r="C612" s="13"/>
      <c r="D612" s="13"/>
      <c r="E612" s="13"/>
      <c r="F612" s="13"/>
      <c r="G612" s="13"/>
      <c r="H612" s="15"/>
      <c r="I612" s="666"/>
      <c r="J612" s="666"/>
      <c r="K612" s="666"/>
      <c r="L612" s="666"/>
      <c r="M612" s="666"/>
      <c r="N612" s="666"/>
      <c r="O612" s="666"/>
      <c r="P612" s="30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39"/>
      <c r="AE612" s="190"/>
      <c r="AF612" s="13"/>
      <c r="AG612" s="13"/>
      <c r="AH612" s="13"/>
      <c r="AI612" s="13"/>
      <c r="AJ612" s="13"/>
    </row>
    <row r="613" spans="1:36" ht="12" customHeight="1" x14ac:dyDescent="0.25">
      <c r="A613" s="13"/>
      <c r="B613" s="13"/>
      <c r="C613" s="13"/>
      <c r="D613" s="13"/>
      <c r="E613" s="13"/>
      <c r="F613" s="13"/>
      <c r="G613" s="13"/>
      <c r="H613" s="15"/>
      <c r="I613" s="666"/>
      <c r="J613" s="666"/>
      <c r="K613" s="666"/>
      <c r="L613" s="666"/>
      <c r="M613" s="666"/>
      <c r="N613" s="666"/>
      <c r="O613" s="666"/>
      <c r="P613" s="30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39"/>
      <c r="AE613" s="190"/>
      <c r="AF613" s="13"/>
      <c r="AG613" s="13"/>
      <c r="AH613" s="13"/>
      <c r="AI613" s="13"/>
      <c r="AJ613" s="13"/>
    </row>
    <row r="614" spans="1:36" ht="12" customHeight="1" x14ac:dyDescent="0.25">
      <c r="A614" s="13"/>
      <c r="B614" s="13"/>
      <c r="C614" s="13"/>
      <c r="D614" s="13"/>
      <c r="E614" s="13"/>
      <c r="F614" s="13"/>
      <c r="G614" s="13"/>
      <c r="H614" s="15"/>
      <c r="I614" s="666"/>
      <c r="J614" s="666"/>
      <c r="K614" s="666"/>
      <c r="L614" s="666"/>
      <c r="M614" s="666"/>
      <c r="N614" s="666"/>
      <c r="O614" s="666"/>
      <c r="P614" s="30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39"/>
      <c r="AE614" s="190"/>
      <c r="AF614" s="13"/>
      <c r="AG614" s="13"/>
      <c r="AH614" s="13"/>
      <c r="AI614" s="13"/>
      <c r="AJ614" s="13"/>
    </row>
    <row r="615" spans="1:36" ht="12" customHeight="1" x14ac:dyDescent="0.25">
      <c r="A615" s="13"/>
      <c r="B615" s="13"/>
      <c r="C615" s="13"/>
      <c r="D615" s="13"/>
      <c r="E615" s="13"/>
      <c r="F615" s="13"/>
      <c r="G615" s="13"/>
      <c r="H615" s="15"/>
      <c r="I615" s="666"/>
      <c r="J615" s="666"/>
      <c r="K615" s="666"/>
      <c r="L615" s="666"/>
      <c r="M615" s="666"/>
      <c r="N615" s="666"/>
      <c r="O615" s="666"/>
      <c r="P615" s="30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39"/>
      <c r="AE615" s="190"/>
      <c r="AF615" s="13"/>
      <c r="AG615" s="13"/>
      <c r="AH615" s="13"/>
      <c r="AI615" s="13"/>
      <c r="AJ615" s="13"/>
    </row>
    <row r="616" spans="1:36" ht="12" customHeight="1" x14ac:dyDescent="0.25">
      <c r="A616" s="13"/>
      <c r="B616" s="13"/>
      <c r="C616" s="13"/>
      <c r="D616" s="13"/>
      <c r="E616" s="13"/>
      <c r="F616" s="13"/>
      <c r="G616" s="13"/>
      <c r="H616" s="15"/>
      <c r="I616" s="666"/>
      <c r="J616" s="666"/>
      <c r="K616" s="666"/>
      <c r="L616" s="666"/>
      <c r="M616" s="666"/>
      <c r="N616" s="666"/>
      <c r="O616" s="666"/>
      <c r="P616" s="30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39"/>
      <c r="AE616" s="190"/>
      <c r="AF616" s="13"/>
      <c r="AG616" s="13"/>
      <c r="AH616" s="13"/>
      <c r="AI616" s="13"/>
      <c r="AJ616" s="13"/>
    </row>
    <row r="617" spans="1:36" ht="12" customHeight="1" x14ac:dyDescent="0.25">
      <c r="A617" s="13"/>
      <c r="B617" s="13"/>
      <c r="C617" s="13"/>
      <c r="D617" s="13"/>
      <c r="E617" s="13"/>
      <c r="F617" s="13"/>
      <c r="G617" s="13"/>
      <c r="H617" s="15"/>
      <c r="I617" s="666"/>
      <c r="J617" s="666"/>
      <c r="K617" s="666"/>
      <c r="L617" s="666"/>
      <c r="M617" s="666"/>
      <c r="N617" s="666"/>
      <c r="O617" s="666"/>
      <c r="P617" s="30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39"/>
      <c r="AE617" s="190"/>
      <c r="AF617" s="13"/>
      <c r="AG617" s="13"/>
      <c r="AH617" s="13"/>
      <c r="AI617" s="13"/>
      <c r="AJ617" s="13"/>
    </row>
    <row r="618" spans="1:36" ht="12" customHeight="1" x14ac:dyDescent="0.25">
      <c r="A618" s="13"/>
      <c r="B618" s="13"/>
      <c r="C618" s="13"/>
      <c r="D618" s="13"/>
      <c r="E618" s="13"/>
      <c r="F618" s="13"/>
      <c r="G618" s="13"/>
      <c r="H618" s="15"/>
      <c r="I618" s="666"/>
      <c r="J618" s="666"/>
      <c r="K618" s="666"/>
      <c r="L618" s="666"/>
      <c r="M618" s="666"/>
      <c r="N618" s="666"/>
      <c r="O618" s="666"/>
      <c r="P618" s="30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39"/>
      <c r="AE618" s="190"/>
      <c r="AF618" s="13"/>
      <c r="AG618" s="13"/>
      <c r="AH618" s="13"/>
      <c r="AI618" s="13"/>
      <c r="AJ618" s="13"/>
    </row>
    <row r="619" spans="1:36" ht="12" customHeight="1" x14ac:dyDescent="0.25">
      <c r="A619" s="13"/>
      <c r="B619" s="13"/>
      <c r="C619" s="13"/>
      <c r="D619" s="13"/>
      <c r="E619" s="13"/>
      <c r="F619" s="13"/>
      <c r="G619" s="13"/>
      <c r="H619" s="15"/>
      <c r="I619" s="666"/>
      <c r="J619" s="666"/>
      <c r="K619" s="666"/>
      <c r="L619" s="666"/>
      <c r="M619" s="666"/>
      <c r="N619" s="666"/>
      <c r="O619" s="666"/>
      <c r="P619" s="30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39"/>
      <c r="AE619" s="190"/>
      <c r="AF619" s="13"/>
      <c r="AG619" s="13"/>
      <c r="AH619" s="13"/>
      <c r="AI619" s="13"/>
      <c r="AJ619" s="13"/>
    </row>
    <row r="620" spans="1:36" ht="12" customHeight="1" x14ac:dyDescent="0.25">
      <c r="A620" s="13"/>
      <c r="B620" s="13"/>
      <c r="C620" s="13"/>
      <c r="D620" s="13"/>
      <c r="E620" s="13"/>
      <c r="F620" s="13"/>
      <c r="G620" s="13"/>
      <c r="H620" s="15"/>
      <c r="I620" s="666"/>
      <c r="J620" s="666"/>
      <c r="K620" s="666"/>
      <c r="L620" s="666"/>
      <c r="M620" s="666"/>
      <c r="N620" s="666"/>
      <c r="O620" s="666"/>
      <c r="P620" s="30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39"/>
      <c r="AE620" s="190"/>
      <c r="AF620" s="13"/>
      <c r="AG620" s="13"/>
      <c r="AH620" s="13"/>
      <c r="AI620" s="13"/>
      <c r="AJ620" s="13"/>
    </row>
    <row r="621" spans="1:36" ht="12" customHeight="1" x14ac:dyDescent="0.25">
      <c r="A621" s="13"/>
      <c r="B621" s="13"/>
      <c r="C621" s="13"/>
      <c r="D621" s="13"/>
      <c r="E621" s="13"/>
      <c r="F621" s="13"/>
      <c r="G621" s="13"/>
      <c r="H621" s="15"/>
      <c r="I621" s="666"/>
      <c r="J621" s="666"/>
      <c r="K621" s="666"/>
      <c r="L621" s="666"/>
      <c r="M621" s="666"/>
      <c r="N621" s="666"/>
      <c r="O621" s="666"/>
      <c r="P621" s="30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39"/>
      <c r="AE621" s="190"/>
      <c r="AF621" s="13"/>
      <c r="AG621" s="13"/>
      <c r="AH621" s="13"/>
      <c r="AI621" s="13"/>
      <c r="AJ621" s="13"/>
    </row>
    <row r="622" spans="1:36" ht="12" customHeight="1" x14ac:dyDescent="0.25">
      <c r="A622" s="13"/>
      <c r="B622" s="13"/>
      <c r="C622" s="13"/>
      <c r="D622" s="13"/>
      <c r="E622" s="13"/>
      <c r="F622" s="13"/>
      <c r="G622" s="13"/>
      <c r="H622" s="15"/>
      <c r="I622" s="666"/>
      <c r="J622" s="666"/>
      <c r="K622" s="666"/>
      <c r="L622" s="666"/>
      <c r="M622" s="666"/>
      <c r="N622" s="666"/>
      <c r="O622" s="666"/>
      <c r="P622" s="30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39"/>
      <c r="AE622" s="190"/>
      <c r="AF622" s="13"/>
      <c r="AG622" s="13"/>
      <c r="AH622" s="13"/>
      <c r="AI622" s="13"/>
      <c r="AJ622" s="13"/>
    </row>
    <row r="623" spans="1:36" ht="12" customHeight="1" x14ac:dyDescent="0.25">
      <c r="A623" s="13"/>
      <c r="B623" s="13"/>
      <c r="C623" s="13"/>
      <c r="D623" s="13"/>
      <c r="E623" s="13"/>
      <c r="F623" s="13"/>
      <c r="G623" s="13"/>
      <c r="H623" s="15"/>
      <c r="I623" s="666"/>
      <c r="J623" s="666"/>
      <c r="K623" s="666"/>
      <c r="L623" s="666"/>
      <c r="M623" s="666"/>
      <c r="N623" s="666"/>
      <c r="O623" s="666"/>
      <c r="P623" s="30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39"/>
      <c r="AE623" s="190"/>
      <c r="AF623" s="13"/>
      <c r="AG623" s="13"/>
      <c r="AH623" s="13"/>
      <c r="AI623" s="13"/>
      <c r="AJ623" s="13"/>
    </row>
    <row r="624" spans="1:36" ht="12" customHeight="1" x14ac:dyDescent="0.25">
      <c r="A624" s="13"/>
      <c r="B624" s="13"/>
      <c r="C624" s="13"/>
      <c r="D624" s="13"/>
      <c r="E624" s="13"/>
      <c r="F624" s="13"/>
      <c r="G624" s="13"/>
      <c r="H624" s="15"/>
      <c r="I624" s="666"/>
      <c r="J624" s="666"/>
      <c r="K624" s="666"/>
      <c r="L624" s="666"/>
      <c r="M624" s="666"/>
      <c r="N624" s="666"/>
      <c r="O624" s="666"/>
      <c r="P624" s="30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39"/>
      <c r="AE624" s="190"/>
      <c r="AF624" s="13"/>
      <c r="AG624" s="13"/>
      <c r="AH624" s="13"/>
      <c r="AI624" s="13"/>
      <c r="AJ624" s="13"/>
    </row>
    <row r="625" spans="1:36" ht="12" customHeight="1" x14ac:dyDescent="0.25">
      <c r="A625" s="13"/>
      <c r="B625" s="13"/>
      <c r="C625" s="13"/>
      <c r="D625" s="13"/>
      <c r="E625" s="13"/>
      <c r="F625" s="13"/>
      <c r="G625" s="13"/>
      <c r="H625" s="15"/>
      <c r="I625" s="666"/>
      <c r="J625" s="666"/>
      <c r="K625" s="666"/>
      <c r="L625" s="666"/>
      <c r="M625" s="666"/>
      <c r="N625" s="666"/>
      <c r="O625" s="666"/>
      <c r="P625" s="30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39"/>
      <c r="AE625" s="190"/>
      <c r="AF625" s="13"/>
      <c r="AG625" s="13"/>
      <c r="AH625" s="13"/>
      <c r="AI625" s="13"/>
      <c r="AJ625" s="13"/>
    </row>
    <row r="626" spans="1:36" ht="12" customHeight="1" x14ac:dyDescent="0.25">
      <c r="A626" s="13"/>
      <c r="B626" s="13"/>
      <c r="C626" s="13"/>
      <c r="D626" s="13"/>
      <c r="E626" s="13"/>
      <c r="F626" s="13"/>
      <c r="G626" s="13"/>
      <c r="H626" s="15"/>
      <c r="I626" s="666"/>
      <c r="J626" s="666"/>
      <c r="K626" s="666"/>
      <c r="L626" s="666"/>
      <c r="M626" s="666"/>
      <c r="N626" s="666"/>
      <c r="O626" s="666"/>
      <c r="P626" s="30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39"/>
      <c r="AE626" s="190"/>
      <c r="AF626" s="13"/>
      <c r="AG626" s="13"/>
      <c r="AH626" s="13"/>
      <c r="AI626" s="13"/>
      <c r="AJ626" s="13"/>
    </row>
    <row r="627" spans="1:36" ht="12" customHeight="1" x14ac:dyDescent="0.25">
      <c r="A627" s="13"/>
      <c r="B627" s="13"/>
      <c r="C627" s="13"/>
      <c r="D627" s="13"/>
      <c r="E627" s="13"/>
      <c r="F627" s="13"/>
      <c r="G627" s="13"/>
      <c r="H627" s="15"/>
      <c r="I627" s="666"/>
      <c r="J627" s="666"/>
      <c r="K627" s="666"/>
      <c r="L627" s="666"/>
      <c r="M627" s="666"/>
      <c r="N627" s="666"/>
      <c r="O627" s="666"/>
      <c r="P627" s="30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39"/>
      <c r="AE627" s="190"/>
      <c r="AF627" s="13"/>
      <c r="AG627" s="13"/>
      <c r="AH627" s="13"/>
      <c r="AI627" s="13"/>
      <c r="AJ627" s="13"/>
    </row>
    <row r="628" spans="1:36" ht="12" customHeight="1" x14ac:dyDescent="0.25">
      <c r="A628" s="13"/>
      <c r="B628" s="13"/>
      <c r="C628" s="13"/>
      <c r="D628" s="13"/>
      <c r="E628" s="13"/>
      <c r="F628" s="13"/>
      <c r="G628" s="13"/>
      <c r="H628" s="15"/>
      <c r="I628" s="666"/>
      <c r="J628" s="666"/>
      <c r="K628" s="666"/>
      <c r="L628" s="666"/>
      <c r="M628" s="666"/>
      <c r="N628" s="666"/>
      <c r="O628" s="666"/>
      <c r="P628" s="30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39"/>
      <c r="AE628" s="190"/>
      <c r="AF628" s="13"/>
      <c r="AG628" s="13"/>
      <c r="AH628" s="13"/>
      <c r="AI628" s="13"/>
      <c r="AJ628" s="13"/>
    </row>
    <row r="629" spans="1:36" ht="12" customHeight="1" x14ac:dyDescent="0.25">
      <c r="A629" s="13"/>
      <c r="B629" s="13"/>
      <c r="C629" s="13"/>
      <c r="D629" s="13"/>
      <c r="E629" s="13"/>
      <c r="F629" s="13"/>
      <c r="G629" s="13"/>
      <c r="H629" s="15"/>
      <c r="I629" s="666"/>
      <c r="J629" s="666"/>
      <c r="K629" s="666"/>
      <c r="L629" s="666"/>
      <c r="M629" s="666"/>
      <c r="N629" s="666"/>
      <c r="O629" s="666"/>
      <c r="P629" s="30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39"/>
      <c r="AE629" s="190"/>
      <c r="AF629" s="13"/>
      <c r="AG629" s="13"/>
      <c r="AH629" s="13"/>
      <c r="AI629" s="13"/>
      <c r="AJ629" s="13"/>
    </row>
    <row r="630" spans="1:36" ht="12" customHeight="1" x14ac:dyDescent="0.25">
      <c r="A630" s="13"/>
      <c r="B630" s="13"/>
      <c r="C630" s="13"/>
      <c r="D630" s="13"/>
      <c r="E630" s="13"/>
      <c r="F630" s="13"/>
      <c r="G630" s="13"/>
      <c r="H630" s="15"/>
      <c r="I630" s="666"/>
      <c r="J630" s="666"/>
      <c r="K630" s="666"/>
      <c r="L630" s="666"/>
      <c r="M630" s="666"/>
      <c r="N630" s="666"/>
      <c r="O630" s="666"/>
      <c r="P630" s="30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39"/>
      <c r="AE630" s="190"/>
      <c r="AF630" s="13"/>
      <c r="AG630" s="13"/>
      <c r="AH630" s="13"/>
      <c r="AI630" s="13"/>
      <c r="AJ630" s="13"/>
    </row>
    <row r="631" spans="1:36" ht="12" customHeight="1" x14ac:dyDescent="0.25">
      <c r="A631" s="13"/>
      <c r="B631" s="13"/>
      <c r="C631" s="13"/>
      <c r="D631" s="13"/>
      <c r="E631" s="13"/>
      <c r="F631" s="13"/>
      <c r="G631" s="13"/>
      <c r="H631" s="15"/>
      <c r="I631" s="666"/>
      <c r="J631" s="666"/>
      <c r="K631" s="666"/>
      <c r="L631" s="666"/>
      <c r="M631" s="666"/>
      <c r="N631" s="666"/>
      <c r="O631" s="666"/>
      <c r="P631" s="30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39"/>
      <c r="AE631" s="190"/>
      <c r="AF631" s="13"/>
      <c r="AG631" s="13"/>
      <c r="AH631" s="13"/>
      <c r="AI631" s="13"/>
      <c r="AJ631" s="13"/>
    </row>
    <row r="632" spans="1:36" ht="12" customHeight="1" x14ac:dyDescent="0.25">
      <c r="A632" s="13"/>
      <c r="B632" s="13"/>
      <c r="C632" s="13"/>
      <c r="D632" s="13"/>
      <c r="E632" s="13"/>
      <c r="F632" s="13"/>
      <c r="G632" s="13"/>
      <c r="H632" s="15"/>
      <c r="I632" s="666"/>
      <c r="J632" s="666"/>
      <c r="K632" s="666"/>
      <c r="L632" s="666"/>
      <c r="M632" s="666"/>
      <c r="N632" s="666"/>
      <c r="O632" s="666"/>
      <c r="P632" s="30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39"/>
      <c r="AE632" s="190"/>
      <c r="AF632" s="13"/>
      <c r="AG632" s="13"/>
      <c r="AH632" s="13"/>
      <c r="AI632" s="13"/>
      <c r="AJ632" s="13"/>
    </row>
    <row r="633" spans="1:36" ht="12" customHeight="1" x14ac:dyDescent="0.25">
      <c r="A633" s="13"/>
      <c r="B633" s="13"/>
      <c r="C633" s="13"/>
      <c r="D633" s="13"/>
      <c r="E633" s="13"/>
      <c r="F633" s="13"/>
      <c r="G633" s="13"/>
      <c r="H633" s="15"/>
      <c r="I633" s="666"/>
      <c r="J633" s="666"/>
      <c r="K633" s="666"/>
      <c r="L633" s="666"/>
      <c r="M633" s="666"/>
      <c r="N633" s="666"/>
      <c r="O633" s="666"/>
      <c r="P633" s="30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39"/>
      <c r="AE633" s="190"/>
      <c r="AF633" s="13"/>
      <c r="AG633" s="13"/>
      <c r="AH633" s="13"/>
      <c r="AI633" s="13"/>
      <c r="AJ633" s="13"/>
    </row>
    <row r="634" spans="1:36" ht="12" customHeight="1" x14ac:dyDescent="0.25">
      <c r="A634" s="13"/>
      <c r="B634" s="13"/>
      <c r="C634" s="13"/>
      <c r="D634" s="13"/>
      <c r="E634" s="13"/>
      <c r="F634" s="13"/>
      <c r="G634" s="13"/>
      <c r="H634" s="15"/>
      <c r="I634" s="666"/>
      <c r="J634" s="666"/>
      <c r="K634" s="666"/>
      <c r="L634" s="666"/>
      <c r="M634" s="666"/>
      <c r="N634" s="666"/>
      <c r="O634" s="666"/>
      <c r="P634" s="30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39"/>
      <c r="AE634" s="190"/>
      <c r="AF634" s="13"/>
      <c r="AG634" s="13"/>
      <c r="AH634" s="13"/>
      <c r="AI634" s="13"/>
      <c r="AJ634" s="13"/>
    </row>
    <row r="635" spans="1:36" ht="12" customHeight="1" x14ac:dyDescent="0.25">
      <c r="A635" s="13"/>
      <c r="B635" s="13"/>
      <c r="C635" s="13"/>
      <c r="D635" s="13"/>
      <c r="E635" s="13"/>
      <c r="F635" s="13"/>
      <c r="G635" s="13"/>
      <c r="H635" s="15"/>
      <c r="I635" s="666"/>
      <c r="J635" s="666"/>
      <c r="K635" s="666"/>
      <c r="L635" s="666"/>
      <c r="M635" s="666"/>
      <c r="N635" s="666"/>
      <c r="O635" s="666"/>
      <c r="P635" s="30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39"/>
      <c r="AE635" s="190"/>
      <c r="AF635" s="13"/>
      <c r="AG635" s="13"/>
      <c r="AH635" s="13"/>
      <c r="AI635" s="13"/>
      <c r="AJ635" s="13"/>
    </row>
    <row r="636" spans="1:36" ht="12" customHeight="1" x14ac:dyDescent="0.25">
      <c r="A636" s="13"/>
      <c r="B636" s="13"/>
      <c r="C636" s="13"/>
      <c r="D636" s="13"/>
      <c r="E636" s="13"/>
      <c r="F636" s="13"/>
      <c r="G636" s="13"/>
      <c r="H636" s="15"/>
      <c r="I636" s="666"/>
      <c r="J636" s="666"/>
      <c r="K636" s="666"/>
      <c r="L636" s="666"/>
      <c r="M636" s="666"/>
      <c r="N636" s="666"/>
      <c r="O636" s="666"/>
      <c r="P636" s="30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39"/>
      <c r="AE636" s="190"/>
      <c r="AF636" s="13"/>
      <c r="AG636" s="13"/>
      <c r="AH636" s="13"/>
      <c r="AI636" s="13"/>
      <c r="AJ636" s="13"/>
    </row>
    <row r="637" spans="1:36" ht="12" customHeight="1" x14ac:dyDescent="0.25">
      <c r="A637" s="13"/>
      <c r="B637" s="13"/>
      <c r="C637" s="13"/>
      <c r="D637" s="13"/>
      <c r="E637" s="13"/>
      <c r="F637" s="13"/>
      <c r="G637" s="13"/>
      <c r="H637" s="15"/>
      <c r="I637" s="666"/>
      <c r="J637" s="666"/>
      <c r="K637" s="666"/>
      <c r="L637" s="666"/>
      <c r="M637" s="666"/>
      <c r="N637" s="666"/>
      <c r="O637" s="666"/>
      <c r="P637" s="30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39"/>
      <c r="AE637" s="190"/>
      <c r="AF637" s="13"/>
      <c r="AG637" s="13"/>
      <c r="AH637" s="13"/>
      <c r="AI637" s="13"/>
      <c r="AJ637" s="13"/>
    </row>
    <row r="638" spans="1:36" ht="12" customHeight="1" x14ac:dyDescent="0.25">
      <c r="A638" s="13"/>
      <c r="B638" s="13"/>
      <c r="C638" s="13"/>
      <c r="D638" s="13"/>
      <c r="E638" s="13"/>
      <c r="F638" s="13"/>
      <c r="G638" s="13"/>
      <c r="H638" s="15"/>
      <c r="I638" s="666"/>
      <c r="J638" s="666"/>
      <c r="K638" s="666"/>
      <c r="L638" s="666"/>
      <c r="M638" s="666"/>
      <c r="N638" s="666"/>
      <c r="O638" s="666"/>
      <c r="P638" s="30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39"/>
      <c r="AE638" s="190"/>
      <c r="AF638" s="13"/>
      <c r="AG638" s="13"/>
      <c r="AH638" s="13"/>
      <c r="AI638" s="13"/>
      <c r="AJ638" s="13"/>
    </row>
    <row r="639" spans="1:36" ht="12" customHeight="1" x14ac:dyDescent="0.25">
      <c r="A639" s="13"/>
      <c r="B639" s="13"/>
      <c r="C639" s="13"/>
      <c r="D639" s="13"/>
      <c r="E639" s="13"/>
      <c r="F639" s="13"/>
      <c r="G639" s="13"/>
      <c r="H639" s="15"/>
      <c r="I639" s="666"/>
      <c r="J639" s="666"/>
      <c r="K639" s="666"/>
      <c r="L639" s="666"/>
      <c r="M639" s="666"/>
      <c r="N639" s="666"/>
      <c r="O639" s="666"/>
      <c r="P639" s="30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39"/>
      <c r="AE639" s="190"/>
      <c r="AF639" s="13"/>
      <c r="AG639" s="13"/>
      <c r="AH639" s="13"/>
      <c r="AI639" s="13"/>
      <c r="AJ639" s="13"/>
    </row>
    <row r="640" spans="1:36" ht="12" customHeight="1" x14ac:dyDescent="0.25">
      <c r="A640" s="13"/>
      <c r="B640" s="13"/>
      <c r="C640" s="13"/>
      <c r="D640" s="13"/>
      <c r="E640" s="13"/>
      <c r="F640" s="13"/>
      <c r="G640" s="13"/>
      <c r="H640" s="15"/>
      <c r="I640" s="666"/>
      <c r="J640" s="666"/>
      <c r="K640" s="666"/>
      <c r="L640" s="666"/>
      <c r="M640" s="666"/>
      <c r="N640" s="666"/>
      <c r="O640" s="666"/>
      <c r="P640" s="30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39"/>
      <c r="AE640" s="190"/>
      <c r="AF640" s="13"/>
      <c r="AG640" s="13"/>
      <c r="AH640" s="13"/>
      <c r="AI640" s="13"/>
      <c r="AJ640" s="13"/>
    </row>
    <row r="641" spans="1:36" ht="12" customHeight="1" x14ac:dyDescent="0.25">
      <c r="A641" s="13"/>
      <c r="B641" s="13"/>
      <c r="C641" s="13"/>
      <c r="D641" s="13"/>
      <c r="E641" s="13"/>
      <c r="F641" s="13"/>
      <c r="G641" s="13"/>
      <c r="H641" s="15"/>
      <c r="I641" s="666"/>
      <c r="J641" s="666"/>
      <c r="K641" s="666"/>
      <c r="L641" s="666"/>
      <c r="M641" s="666"/>
      <c r="N641" s="666"/>
      <c r="O641" s="666"/>
      <c r="P641" s="30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39"/>
      <c r="AE641" s="190"/>
      <c r="AF641" s="13"/>
      <c r="AG641" s="13"/>
      <c r="AH641" s="13"/>
      <c r="AI641" s="13"/>
      <c r="AJ641" s="13"/>
    </row>
    <row r="642" spans="1:36" ht="12" customHeight="1" x14ac:dyDescent="0.25">
      <c r="A642" s="13"/>
      <c r="B642" s="13"/>
      <c r="C642" s="13"/>
      <c r="D642" s="13"/>
      <c r="E642" s="13"/>
      <c r="F642" s="13"/>
      <c r="G642" s="13"/>
      <c r="H642" s="15"/>
      <c r="I642" s="666"/>
      <c r="J642" s="666"/>
      <c r="K642" s="666"/>
      <c r="L642" s="666"/>
      <c r="M642" s="666"/>
      <c r="N642" s="666"/>
      <c r="O642" s="666"/>
      <c r="P642" s="30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39"/>
      <c r="AE642" s="190"/>
      <c r="AF642" s="13"/>
      <c r="AG642" s="13"/>
      <c r="AH642" s="13"/>
      <c r="AI642" s="13"/>
      <c r="AJ642" s="13"/>
    </row>
    <row r="643" spans="1:36" ht="12" customHeight="1" x14ac:dyDescent="0.25">
      <c r="A643" s="13"/>
      <c r="B643" s="13"/>
      <c r="C643" s="13"/>
      <c r="D643" s="13"/>
      <c r="E643" s="13"/>
      <c r="F643" s="13"/>
      <c r="G643" s="13"/>
      <c r="H643" s="15"/>
      <c r="I643" s="666"/>
      <c r="J643" s="666"/>
      <c r="K643" s="666"/>
      <c r="L643" s="666"/>
      <c r="M643" s="666"/>
      <c r="N643" s="666"/>
      <c r="O643" s="666"/>
      <c r="P643" s="30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39"/>
      <c r="AE643" s="190"/>
      <c r="AF643" s="13"/>
      <c r="AG643" s="13"/>
      <c r="AH643" s="13"/>
      <c r="AI643" s="13"/>
      <c r="AJ643" s="13"/>
    </row>
    <row r="644" spans="1:36" ht="12" customHeight="1" x14ac:dyDescent="0.25">
      <c r="A644" s="13"/>
      <c r="B644" s="13"/>
      <c r="C644" s="13"/>
      <c r="D644" s="13"/>
      <c r="E644" s="13"/>
      <c r="F644" s="13"/>
      <c r="G644" s="13"/>
      <c r="H644" s="15"/>
      <c r="I644" s="666"/>
      <c r="J644" s="666"/>
      <c r="K644" s="666"/>
      <c r="L644" s="666"/>
      <c r="M644" s="666"/>
      <c r="N644" s="666"/>
      <c r="O644" s="666"/>
      <c r="P644" s="30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39"/>
      <c r="AE644" s="190"/>
      <c r="AF644" s="13"/>
      <c r="AG644" s="13"/>
      <c r="AH644" s="13"/>
      <c r="AI644" s="13"/>
      <c r="AJ644" s="13"/>
    </row>
    <row r="645" spans="1:36" ht="12" customHeight="1" x14ac:dyDescent="0.25">
      <c r="A645" s="13"/>
      <c r="B645" s="13"/>
      <c r="C645" s="13"/>
      <c r="D645" s="13"/>
      <c r="E645" s="13"/>
      <c r="F645" s="13"/>
      <c r="G645" s="13"/>
      <c r="H645" s="15"/>
      <c r="I645" s="666"/>
      <c r="J645" s="666"/>
      <c r="K645" s="666"/>
      <c r="L645" s="666"/>
      <c r="M645" s="666"/>
      <c r="N645" s="666"/>
      <c r="O645" s="666"/>
      <c r="P645" s="30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39"/>
      <c r="AE645" s="190"/>
      <c r="AF645" s="13"/>
      <c r="AG645" s="13"/>
      <c r="AH645" s="13"/>
      <c r="AI645" s="13"/>
      <c r="AJ645" s="13"/>
    </row>
    <row r="646" spans="1:36" ht="12" customHeight="1" x14ac:dyDescent="0.25">
      <c r="A646" s="13"/>
      <c r="B646" s="13"/>
      <c r="C646" s="13"/>
      <c r="D646" s="13"/>
      <c r="E646" s="13"/>
      <c r="F646" s="13"/>
      <c r="G646" s="13"/>
      <c r="H646" s="15"/>
      <c r="I646" s="666"/>
      <c r="J646" s="666"/>
      <c r="K646" s="666"/>
      <c r="L646" s="666"/>
      <c r="M646" s="666"/>
      <c r="N646" s="666"/>
      <c r="O646" s="666"/>
      <c r="P646" s="30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39"/>
      <c r="AE646" s="190"/>
      <c r="AF646" s="13"/>
      <c r="AG646" s="13"/>
      <c r="AH646" s="13"/>
      <c r="AI646" s="13"/>
      <c r="AJ646" s="13"/>
    </row>
    <row r="647" spans="1:36" ht="12" customHeight="1" x14ac:dyDescent="0.25">
      <c r="A647" s="13"/>
      <c r="B647" s="13"/>
      <c r="C647" s="13"/>
      <c r="D647" s="13"/>
      <c r="E647" s="13"/>
      <c r="F647" s="13"/>
      <c r="G647" s="13"/>
      <c r="H647" s="15"/>
      <c r="I647" s="666"/>
      <c r="J647" s="666"/>
      <c r="K647" s="666"/>
      <c r="L647" s="666"/>
      <c r="M647" s="666"/>
      <c r="N647" s="666"/>
      <c r="O647" s="666"/>
      <c r="P647" s="30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39"/>
      <c r="AE647" s="190"/>
      <c r="AF647" s="13"/>
      <c r="AG647" s="13"/>
      <c r="AH647" s="13"/>
      <c r="AI647" s="13"/>
      <c r="AJ647" s="13"/>
    </row>
    <row r="648" spans="1:36" ht="12" customHeight="1" x14ac:dyDescent="0.25">
      <c r="A648" s="13"/>
      <c r="B648" s="13"/>
      <c r="C648" s="13"/>
      <c r="D648" s="13"/>
      <c r="E648" s="13"/>
      <c r="F648" s="13"/>
      <c r="G648" s="13"/>
      <c r="H648" s="15"/>
      <c r="I648" s="666"/>
      <c r="J648" s="666"/>
      <c r="K648" s="666"/>
      <c r="L648" s="666"/>
      <c r="M648" s="666"/>
      <c r="N648" s="666"/>
      <c r="O648" s="666"/>
      <c r="P648" s="30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39"/>
      <c r="AE648" s="190"/>
      <c r="AF648" s="13"/>
      <c r="AG648" s="13"/>
      <c r="AH648" s="13"/>
      <c r="AI648" s="13"/>
      <c r="AJ648" s="13"/>
    </row>
    <row r="649" spans="1:36" ht="12" customHeight="1" x14ac:dyDescent="0.25">
      <c r="A649" s="13"/>
      <c r="B649" s="13"/>
      <c r="C649" s="13"/>
      <c r="D649" s="13"/>
      <c r="E649" s="13"/>
      <c r="F649" s="13"/>
      <c r="G649" s="13"/>
      <c r="H649" s="15"/>
      <c r="I649" s="666"/>
      <c r="J649" s="666"/>
      <c r="K649" s="666"/>
      <c r="L649" s="666"/>
      <c r="M649" s="666"/>
      <c r="N649" s="666"/>
      <c r="O649" s="666"/>
      <c r="P649" s="30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39"/>
      <c r="AE649" s="190"/>
      <c r="AF649" s="13"/>
      <c r="AG649" s="13"/>
      <c r="AH649" s="13"/>
      <c r="AI649" s="13"/>
      <c r="AJ649" s="13"/>
    </row>
    <row r="650" spans="1:36" ht="12" customHeight="1" x14ac:dyDescent="0.25">
      <c r="A650" s="13"/>
      <c r="B650" s="13"/>
      <c r="C650" s="13"/>
      <c r="D650" s="13"/>
      <c r="E650" s="13"/>
      <c r="F650" s="13"/>
      <c r="G650" s="13"/>
      <c r="H650" s="15"/>
      <c r="I650" s="666"/>
      <c r="J650" s="666"/>
      <c r="K650" s="666"/>
      <c r="L650" s="666"/>
      <c r="M650" s="666"/>
      <c r="N650" s="666"/>
      <c r="O650" s="666"/>
      <c r="P650" s="30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39"/>
      <c r="AE650" s="190"/>
      <c r="AF650" s="13"/>
      <c r="AG650" s="13"/>
      <c r="AH650" s="13"/>
      <c r="AI650" s="13"/>
      <c r="AJ650" s="13"/>
    </row>
    <row r="651" spans="1:36" ht="12" customHeight="1" x14ac:dyDescent="0.25">
      <c r="A651" s="13"/>
      <c r="B651" s="13"/>
      <c r="C651" s="13"/>
      <c r="D651" s="13"/>
      <c r="E651" s="13"/>
      <c r="F651" s="13"/>
      <c r="G651" s="13"/>
      <c r="H651" s="15"/>
      <c r="I651" s="666"/>
      <c r="J651" s="666"/>
      <c r="K651" s="666"/>
      <c r="L651" s="666"/>
      <c r="M651" s="666"/>
      <c r="N651" s="666"/>
      <c r="O651" s="666"/>
      <c r="P651" s="30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39"/>
      <c r="AE651" s="190"/>
      <c r="AF651" s="13"/>
      <c r="AG651" s="13"/>
      <c r="AH651" s="13"/>
      <c r="AI651" s="13"/>
      <c r="AJ651" s="13"/>
    </row>
    <row r="652" spans="1:36" ht="12" customHeight="1" x14ac:dyDescent="0.25">
      <c r="A652" s="13"/>
      <c r="B652" s="13"/>
      <c r="C652" s="13"/>
      <c r="D652" s="13"/>
      <c r="E652" s="13"/>
      <c r="F652" s="13"/>
      <c r="G652" s="13"/>
      <c r="H652" s="15"/>
      <c r="I652" s="666"/>
      <c r="J652" s="666"/>
      <c r="K652" s="666"/>
      <c r="L652" s="666"/>
      <c r="M652" s="666"/>
      <c r="N652" s="666"/>
      <c r="O652" s="666"/>
      <c r="P652" s="30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39"/>
      <c r="AE652" s="190"/>
      <c r="AF652" s="13"/>
      <c r="AG652" s="13"/>
      <c r="AH652" s="13"/>
      <c r="AI652" s="13"/>
      <c r="AJ652" s="13"/>
    </row>
    <row r="653" spans="1:36" ht="12" customHeight="1" x14ac:dyDescent="0.25">
      <c r="A653" s="13"/>
      <c r="B653" s="13"/>
      <c r="C653" s="13"/>
      <c r="D653" s="13"/>
      <c r="E653" s="13"/>
      <c r="F653" s="13"/>
      <c r="G653" s="13"/>
      <c r="H653" s="15"/>
      <c r="I653" s="666"/>
      <c r="J653" s="666"/>
      <c r="K653" s="666"/>
      <c r="L653" s="666"/>
      <c r="M653" s="666"/>
      <c r="N653" s="666"/>
      <c r="O653" s="666"/>
      <c r="P653" s="30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39"/>
      <c r="AE653" s="190"/>
      <c r="AF653" s="13"/>
      <c r="AG653" s="13"/>
      <c r="AH653" s="13"/>
      <c r="AI653" s="13"/>
      <c r="AJ653" s="13"/>
    </row>
    <row r="654" spans="1:36" ht="12" customHeight="1" x14ac:dyDescent="0.25">
      <c r="A654" s="13"/>
      <c r="B654" s="13"/>
      <c r="C654" s="13"/>
      <c r="D654" s="13"/>
      <c r="E654" s="13"/>
      <c r="F654" s="13"/>
      <c r="G654" s="13"/>
      <c r="H654" s="15"/>
      <c r="I654" s="666"/>
      <c r="J654" s="666"/>
      <c r="K654" s="666"/>
      <c r="L654" s="666"/>
      <c r="M654" s="666"/>
      <c r="N654" s="666"/>
      <c r="O654" s="666"/>
      <c r="P654" s="30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39"/>
      <c r="AE654" s="190"/>
      <c r="AF654" s="13"/>
      <c r="AG654" s="13"/>
      <c r="AH654" s="13"/>
      <c r="AI654" s="13"/>
      <c r="AJ654" s="13"/>
    </row>
    <row r="655" spans="1:36" ht="12" customHeight="1" x14ac:dyDescent="0.25">
      <c r="A655" s="13"/>
      <c r="B655" s="13"/>
      <c r="C655" s="13"/>
      <c r="D655" s="13"/>
      <c r="E655" s="13"/>
      <c r="F655" s="13"/>
      <c r="G655" s="13"/>
      <c r="H655" s="15"/>
      <c r="I655" s="666"/>
      <c r="J655" s="666"/>
      <c r="K655" s="666"/>
      <c r="L655" s="666"/>
      <c r="M655" s="666"/>
      <c r="N655" s="666"/>
      <c r="O655" s="666"/>
      <c r="P655" s="30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39"/>
      <c r="AE655" s="190"/>
      <c r="AF655" s="13"/>
      <c r="AG655" s="13"/>
      <c r="AH655" s="13"/>
      <c r="AI655" s="13"/>
      <c r="AJ655" s="13"/>
    </row>
    <row r="656" spans="1:36" ht="12" customHeight="1" x14ac:dyDescent="0.25">
      <c r="A656" s="13"/>
      <c r="B656" s="13"/>
      <c r="C656" s="13"/>
      <c r="D656" s="13"/>
      <c r="E656" s="13"/>
      <c r="F656" s="13"/>
      <c r="G656" s="13"/>
      <c r="H656" s="15"/>
      <c r="I656" s="666"/>
      <c r="J656" s="666"/>
      <c r="K656" s="666"/>
      <c r="L656" s="666"/>
      <c r="M656" s="666"/>
      <c r="N656" s="666"/>
      <c r="O656" s="666"/>
      <c r="P656" s="30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39"/>
      <c r="AE656" s="190"/>
      <c r="AF656" s="13"/>
      <c r="AG656" s="13"/>
      <c r="AH656" s="13"/>
      <c r="AI656" s="13"/>
      <c r="AJ656" s="13"/>
    </row>
    <row r="657" spans="1:36" ht="12" customHeight="1" x14ac:dyDescent="0.25">
      <c r="A657" s="13"/>
      <c r="B657" s="13"/>
      <c r="C657" s="13"/>
      <c r="D657" s="13"/>
      <c r="E657" s="13"/>
      <c r="F657" s="13"/>
      <c r="G657" s="13"/>
      <c r="H657" s="15"/>
      <c r="I657" s="666"/>
      <c r="J657" s="666"/>
      <c r="K657" s="666"/>
      <c r="L657" s="666"/>
      <c r="M657" s="666"/>
      <c r="N657" s="666"/>
      <c r="O657" s="666"/>
      <c r="P657" s="30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39"/>
      <c r="AE657" s="190"/>
      <c r="AF657" s="13"/>
      <c r="AG657" s="13"/>
      <c r="AH657" s="13"/>
      <c r="AI657" s="13"/>
      <c r="AJ657" s="13"/>
    </row>
    <row r="658" spans="1:36" ht="12" customHeight="1" x14ac:dyDescent="0.25">
      <c r="A658" s="13"/>
      <c r="B658" s="13"/>
      <c r="C658" s="13"/>
      <c r="D658" s="13"/>
      <c r="E658" s="13"/>
      <c r="F658" s="13"/>
      <c r="G658" s="13"/>
      <c r="H658" s="15"/>
      <c r="I658" s="666"/>
      <c r="J658" s="666"/>
      <c r="K658" s="666"/>
      <c r="L658" s="666"/>
      <c r="M658" s="666"/>
      <c r="N658" s="666"/>
      <c r="O658" s="666"/>
      <c r="P658" s="30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39"/>
      <c r="AE658" s="190"/>
      <c r="AF658" s="13"/>
      <c r="AG658" s="13"/>
      <c r="AH658" s="13"/>
      <c r="AI658" s="13"/>
      <c r="AJ658" s="13"/>
    </row>
    <row r="659" spans="1:36" ht="12" customHeight="1" x14ac:dyDescent="0.25">
      <c r="A659" s="13"/>
      <c r="B659" s="13"/>
      <c r="C659" s="13"/>
      <c r="D659" s="13"/>
      <c r="E659" s="13"/>
      <c r="F659" s="13"/>
      <c r="G659" s="13"/>
      <c r="H659" s="15"/>
      <c r="I659" s="666"/>
      <c r="J659" s="666"/>
      <c r="K659" s="666"/>
      <c r="L659" s="666"/>
      <c r="M659" s="666"/>
      <c r="N659" s="666"/>
      <c r="O659" s="666"/>
      <c r="P659" s="30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39"/>
      <c r="AE659" s="190"/>
      <c r="AF659" s="13"/>
      <c r="AG659" s="13"/>
      <c r="AH659" s="13"/>
      <c r="AI659" s="13"/>
      <c r="AJ659" s="13"/>
    </row>
    <row r="660" spans="1:36" ht="12" customHeight="1" x14ac:dyDescent="0.25">
      <c r="A660" s="13"/>
      <c r="B660" s="13"/>
      <c r="C660" s="13"/>
      <c r="D660" s="13"/>
      <c r="E660" s="13"/>
      <c r="F660" s="13"/>
      <c r="G660" s="13"/>
      <c r="H660" s="15"/>
      <c r="I660" s="666"/>
      <c r="J660" s="666"/>
      <c r="K660" s="666"/>
      <c r="L660" s="666"/>
      <c r="M660" s="666"/>
      <c r="N660" s="666"/>
      <c r="O660" s="666"/>
      <c r="P660" s="30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39"/>
      <c r="AE660" s="190"/>
      <c r="AF660" s="13"/>
      <c r="AG660" s="13"/>
      <c r="AH660" s="13"/>
      <c r="AI660" s="13"/>
      <c r="AJ660" s="13"/>
    </row>
    <row r="661" spans="1:36" ht="12" customHeight="1" x14ac:dyDescent="0.25">
      <c r="A661" s="13"/>
      <c r="B661" s="13"/>
      <c r="C661" s="13"/>
      <c r="D661" s="13"/>
      <c r="E661" s="13"/>
      <c r="F661" s="13"/>
      <c r="G661" s="13"/>
      <c r="H661" s="15"/>
      <c r="I661" s="666"/>
      <c r="J661" s="666"/>
      <c r="K661" s="666"/>
      <c r="L661" s="666"/>
      <c r="M661" s="666"/>
      <c r="N661" s="666"/>
      <c r="O661" s="666"/>
      <c r="P661" s="30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39"/>
      <c r="AE661" s="190"/>
      <c r="AF661" s="13"/>
      <c r="AG661" s="13"/>
      <c r="AH661" s="13"/>
      <c r="AI661" s="13"/>
      <c r="AJ661" s="13"/>
    </row>
    <row r="662" spans="1:36" ht="12" customHeight="1" x14ac:dyDescent="0.25">
      <c r="A662" s="13"/>
      <c r="B662" s="13"/>
      <c r="C662" s="13"/>
      <c r="D662" s="13"/>
      <c r="E662" s="13"/>
      <c r="F662" s="13"/>
      <c r="G662" s="13"/>
      <c r="H662" s="15"/>
      <c r="I662" s="666"/>
      <c r="J662" s="666"/>
      <c r="K662" s="666"/>
      <c r="L662" s="666"/>
      <c r="M662" s="666"/>
      <c r="N662" s="666"/>
      <c r="O662" s="666"/>
      <c r="P662" s="30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39"/>
      <c r="AE662" s="190"/>
      <c r="AF662" s="13"/>
      <c r="AG662" s="13"/>
      <c r="AH662" s="13"/>
      <c r="AI662" s="13"/>
      <c r="AJ662" s="13"/>
    </row>
    <row r="663" spans="1:36" ht="12" customHeight="1" x14ac:dyDescent="0.25">
      <c r="A663" s="13"/>
      <c r="B663" s="13"/>
      <c r="C663" s="13"/>
      <c r="D663" s="13"/>
      <c r="E663" s="13"/>
      <c r="F663" s="13"/>
      <c r="G663" s="13"/>
      <c r="H663" s="15"/>
      <c r="I663" s="666"/>
      <c r="J663" s="666"/>
      <c r="K663" s="666"/>
      <c r="L663" s="666"/>
      <c r="M663" s="666"/>
      <c r="N663" s="666"/>
      <c r="O663" s="666"/>
      <c r="P663" s="30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39"/>
      <c r="AE663" s="190"/>
      <c r="AF663" s="13"/>
      <c r="AG663" s="13"/>
      <c r="AH663" s="13"/>
      <c r="AI663" s="13"/>
      <c r="AJ663" s="13"/>
    </row>
    <row r="664" spans="1:36" ht="12" customHeight="1" x14ac:dyDescent="0.25">
      <c r="A664" s="13"/>
      <c r="B664" s="13"/>
      <c r="C664" s="13"/>
      <c r="D664" s="13"/>
      <c r="E664" s="13"/>
      <c r="F664" s="13"/>
      <c r="G664" s="13"/>
      <c r="H664" s="15"/>
      <c r="I664" s="666"/>
      <c r="J664" s="666"/>
      <c r="K664" s="666"/>
      <c r="L664" s="666"/>
      <c r="M664" s="666"/>
      <c r="N664" s="666"/>
      <c r="O664" s="666"/>
      <c r="P664" s="30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39"/>
      <c r="AE664" s="190"/>
      <c r="AF664" s="13"/>
      <c r="AG664" s="13"/>
      <c r="AH664" s="13"/>
      <c r="AI664" s="13"/>
      <c r="AJ664" s="13"/>
    </row>
    <row r="665" spans="1:36" ht="12" customHeight="1" x14ac:dyDescent="0.25">
      <c r="A665" s="13"/>
      <c r="B665" s="13"/>
      <c r="C665" s="13"/>
      <c r="D665" s="13"/>
      <c r="E665" s="13"/>
      <c r="F665" s="13"/>
      <c r="G665" s="13"/>
      <c r="H665" s="15"/>
      <c r="I665" s="666"/>
      <c r="J665" s="666"/>
      <c r="K665" s="666"/>
      <c r="L665" s="666"/>
      <c r="M665" s="666"/>
      <c r="N665" s="666"/>
      <c r="O665" s="666"/>
      <c r="P665" s="30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39"/>
      <c r="AE665" s="190"/>
      <c r="AF665" s="13"/>
      <c r="AG665" s="13"/>
      <c r="AH665" s="13"/>
      <c r="AI665" s="13"/>
      <c r="AJ665" s="13"/>
    </row>
    <row r="666" spans="1:36" ht="12" customHeight="1" x14ac:dyDescent="0.25">
      <c r="A666" s="13"/>
      <c r="B666" s="13"/>
      <c r="C666" s="13"/>
      <c r="D666" s="13"/>
      <c r="E666" s="13"/>
      <c r="F666" s="13"/>
      <c r="G666" s="13"/>
      <c r="H666" s="15"/>
      <c r="I666" s="666"/>
      <c r="J666" s="666"/>
      <c r="K666" s="666"/>
      <c r="L666" s="666"/>
      <c r="M666" s="666"/>
      <c r="N666" s="666"/>
      <c r="O666" s="666"/>
      <c r="P666" s="30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39"/>
      <c r="AE666" s="190"/>
      <c r="AF666" s="13"/>
      <c r="AG666" s="13"/>
      <c r="AH666" s="13"/>
      <c r="AI666" s="13"/>
      <c r="AJ666" s="13"/>
    </row>
    <row r="667" spans="1:36" ht="12" customHeight="1" x14ac:dyDescent="0.25">
      <c r="A667" s="13"/>
      <c r="B667" s="13"/>
      <c r="C667" s="13"/>
      <c r="D667" s="13"/>
      <c r="E667" s="13"/>
      <c r="F667" s="13"/>
      <c r="G667" s="13"/>
      <c r="H667" s="15"/>
      <c r="I667" s="666"/>
      <c r="J667" s="666"/>
      <c r="K667" s="666"/>
      <c r="L667" s="666"/>
      <c r="M667" s="666"/>
      <c r="N667" s="666"/>
      <c r="O667" s="666"/>
      <c r="P667" s="30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39"/>
      <c r="AE667" s="190"/>
      <c r="AF667" s="13"/>
      <c r="AG667" s="13"/>
      <c r="AH667" s="13"/>
      <c r="AI667" s="13"/>
      <c r="AJ667" s="13"/>
    </row>
    <row r="668" spans="1:36" ht="12" customHeight="1" x14ac:dyDescent="0.25">
      <c r="A668" s="13"/>
      <c r="B668" s="13"/>
      <c r="C668" s="13"/>
      <c r="D668" s="13"/>
      <c r="E668" s="13"/>
      <c r="F668" s="13"/>
      <c r="G668" s="13"/>
      <c r="H668" s="15"/>
      <c r="I668" s="666"/>
      <c r="J668" s="666"/>
      <c r="K668" s="666"/>
      <c r="L668" s="666"/>
      <c r="M668" s="666"/>
      <c r="N668" s="666"/>
      <c r="O668" s="666"/>
      <c r="P668" s="30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39"/>
      <c r="AE668" s="190"/>
      <c r="AF668" s="13"/>
      <c r="AG668" s="13"/>
      <c r="AH668" s="13"/>
      <c r="AI668" s="13"/>
      <c r="AJ668" s="13"/>
    </row>
    <row r="669" spans="1:36" ht="12" customHeight="1" x14ac:dyDescent="0.25">
      <c r="A669" s="13"/>
      <c r="B669" s="13"/>
      <c r="C669" s="13"/>
      <c r="D669" s="13"/>
      <c r="E669" s="13"/>
      <c r="F669" s="13"/>
      <c r="G669" s="13"/>
      <c r="H669" s="15"/>
      <c r="I669" s="666"/>
      <c r="J669" s="666"/>
      <c r="K669" s="666"/>
      <c r="L669" s="666"/>
      <c r="M669" s="666"/>
      <c r="N669" s="666"/>
      <c r="O669" s="666"/>
      <c r="P669" s="30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39"/>
      <c r="AE669" s="190"/>
      <c r="AF669" s="13"/>
      <c r="AG669" s="13"/>
      <c r="AH669" s="13"/>
      <c r="AI669" s="13"/>
      <c r="AJ669" s="13"/>
    </row>
    <row r="670" spans="1:36" ht="12" customHeight="1" x14ac:dyDescent="0.25">
      <c r="A670" s="13"/>
      <c r="B670" s="13"/>
      <c r="C670" s="13"/>
      <c r="D670" s="13"/>
      <c r="E670" s="13"/>
      <c r="F670" s="13"/>
      <c r="G670" s="13"/>
      <c r="H670" s="15"/>
      <c r="I670" s="666"/>
      <c r="J670" s="666"/>
      <c r="K670" s="666"/>
      <c r="L670" s="666"/>
      <c r="M670" s="666"/>
      <c r="N670" s="666"/>
      <c r="O670" s="666"/>
      <c r="P670" s="30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39"/>
      <c r="AE670" s="190"/>
      <c r="AF670" s="13"/>
      <c r="AG670" s="13"/>
      <c r="AH670" s="13"/>
      <c r="AI670" s="13"/>
      <c r="AJ670" s="13"/>
    </row>
    <row r="671" spans="1:36" ht="12" customHeight="1" x14ac:dyDescent="0.25">
      <c r="A671" s="13"/>
      <c r="B671" s="13"/>
      <c r="C671" s="13"/>
      <c r="D671" s="13"/>
      <c r="E671" s="13"/>
      <c r="F671" s="13"/>
      <c r="G671" s="13"/>
      <c r="H671" s="15"/>
      <c r="I671" s="666"/>
      <c r="J671" s="666"/>
      <c r="K671" s="666"/>
      <c r="L671" s="666"/>
      <c r="M671" s="666"/>
      <c r="N671" s="666"/>
      <c r="O671" s="666"/>
      <c r="P671" s="30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39"/>
      <c r="AE671" s="190"/>
      <c r="AF671" s="13"/>
      <c r="AG671" s="13"/>
      <c r="AH671" s="13"/>
      <c r="AI671" s="13"/>
      <c r="AJ671" s="13"/>
    </row>
    <row r="672" spans="1:36" ht="12" customHeight="1" x14ac:dyDescent="0.25">
      <c r="A672" s="13"/>
      <c r="B672" s="13"/>
      <c r="C672" s="13"/>
      <c r="D672" s="13"/>
      <c r="E672" s="13"/>
      <c r="F672" s="13"/>
      <c r="G672" s="13"/>
      <c r="H672" s="15"/>
      <c r="I672" s="666"/>
      <c r="J672" s="666"/>
      <c r="K672" s="666"/>
      <c r="L672" s="666"/>
      <c r="M672" s="666"/>
      <c r="N672" s="666"/>
      <c r="O672" s="666"/>
      <c r="P672" s="30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39"/>
      <c r="AE672" s="190"/>
      <c r="AF672" s="13"/>
      <c r="AG672" s="13"/>
      <c r="AH672" s="13"/>
      <c r="AI672" s="13"/>
      <c r="AJ672" s="13"/>
    </row>
    <row r="673" spans="1:36" ht="12" customHeight="1" x14ac:dyDescent="0.25">
      <c r="A673" s="13"/>
      <c r="B673" s="13"/>
      <c r="C673" s="13"/>
      <c r="D673" s="13"/>
      <c r="E673" s="13"/>
      <c r="F673" s="13"/>
      <c r="G673" s="13"/>
      <c r="H673" s="15"/>
      <c r="I673" s="666"/>
      <c r="J673" s="666"/>
      <c r="K673" s="666"/>
      <c r="L673" s="666"/>
      <c r="M673" s="666"/>
      <c r="N673" s="666"/>
      <c r="O673" s="666"/>
      <c r="P673" s="30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39"/>
      <c r="AE673" s="190"/>
      <c r="AF673" s="13"/>
      <c r="AG673" s="13"/>
      <c r="AH673" s="13"/>
      <c r="AI673" s="13"/>
      <c r="AJ673" s="13"/>
    </row>
    <row r="674" spans="1:36" ht="12" customHeight="1" x14ac:dyDescent="0.25">
      <c r="A674" s="13"/>
      <c r="B674" s="13"/>
      <c r="C674" s="13"/>
      <c r="D674" s="13"/>
      <c r="E674" s="13"/>
      <c r="F674" s="13"/>
      <c r="G674" s="13"/>
      <c r="H674" s="15"/>
      <c r="I674" s="666"/>
      <c r="J674" s="666"/>
      <c r="K674" s="666"/>
      <c r="L674" s="666"/>
      <c r="M674" s="666"/>
      <c r="N674" s="666"/>
      <c r="O674" s="666"/>
      <c r="P674" s="30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39"/>
      <c r="AE674" s="190"/>
      <c r="AF674" s="13"/>
      <c r="AG674" s="13"/>
      <c r="AH674" s="13"/>
      <c r="AI674" s="13"/>
      <c r="AJ674" s="13"/>
    </row>
    <row r="675" spans="1:36" ht="12" customHeight="1" x14ac:dyDescent="0.25">
      <c r="A675" s="13"/>
      <c r="B675" s="13"/>
      <c r="C675" s="13"/>
      <c r="D675" s="13"/>
      <c r="E675" s="13"/>
      <c r="F675" s="13"/>
      <c r="G675" s="13"/>
      <c r="H675" s="15"/>
      <c r="I675" s="666"/>
      <c r="J675" s="666"/>
      <c r="K675" s="666"/>
      <c r="L675" s="666"/>
      <c r="M675" s="666"/>
      <c r="N675" s="666"/>
      <c r="O675" s="666"/>
      <c r="P675" s="30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39"/>
      <c r="AE675" s="190"/>
      <c r="AF675" s="13"/>
      <c r="AG675" s="13"/>
      <c r="AH675" s="13"/>
      <c r="AI675" s="13"/>
      <c r="AJ675" s="13"/>
    </row>
    <row r="676" spans="1:36" ht="12" customHeight="1" x14ac:dyDescent="0.25">
      <c r="A676" s="13"/>
      <c r="B676" s="13"/>
      <c r="C676" s="13"/>
      <c r="D676" s="13"/>
      <c r="E676" s="13"/>
      <c r="F676" s="13"/>
      <c r="G676" s="13"/>
      <c r="H676" s="15"/>
      <c r="I676" s="666"/>
      <c r="J676" s="666"/>
      <c r="K676" s="666"/>
      <c r="L676" s="666"/>
      <c r="M676" s="666"/>
      <c r="N676" s="666"/>
      <c r="O676" s="666"/>
      <c r="P676" s="30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39"/>
      <c r="AE676" s="190"/>
      <c r="AF676" s="13"/>
      <c r="AG676" s="13"/>
      <c r="AH676" s="13"/>
      <c r="AI676" s="13"/>
      <c r="AJ676" s="13"/>
    </row>
    <row r="677" spans="1:36" ht="12" customHeight="1" x14ac:dyDescent="0.25">
      <c r="A677" s="13"/>
      <c r="B677" s="13"/>
      <c r="C677" s="13"/>
      <c r="D677" s="13"/>
      <c r="E677" s="13"/>
      <c r="F677" s="13"/>
      <c r="G677" s="13"/>
      <c r="H677" s="15"/>
      <c r="I677" s="666"/>
      <c r="J677" s="666"/>
      <c r="K677" s="666"/>
      <c r="L677" s="666"/>
      <c r="M677" s="666"/>
      <c r="N677" s="666"/>
      <c r="O677" s="666"/>
      <c r="P677" s="30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39"/>
      <c r="AE677" s="190"/>
      <c r="AF677" s="13"/>
      <c r="AG677" s="13"/>
      <c r="AH677" s="13"/>
      <c r="AI677" s="13"/>
      <c r="AJ677" s="13"/>
    </row>
    <row r="678" spans="1:36" ht="12" customHeight="1" x14ac:dyDescent="0.25">
      <c r="A678" s="13"/>
      <c r="B678" s="13"/>
      <c r="C678" s="13"/>
      <c r="D678" s="13"/>
      <c r="E678" s="13"/>
      <c r="F678" s="13"/>
      <c r="G678" s="13"/>
      <c r="H678" s="15"/>
      <c r="I678" s="666"/>
      <c r="J678" s="666"/>
      <c r="K678" s="666"/>
      <c r="L678" s="666"/>
      <c r="M678" s="666"/>
      <c r="N678" s="666"/>
      <c r="O678" s="666"/>
      <c r="P678" s="30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39"/>
      <c r="AE678" s="190"/>
      <c r="AF678" s="13"/>
      <c r="AG678" s="13"/>
      <c r="AH678" s="13"/>
      <c r="AI678" s="13"/>
      <c r="AJ678" s="13"/>
    </row>
    <row r="679" spans="1:36" ht="12" customHeight="1" x14ac:dyDescent="0.25">
      <c r="A679" s="13"/>
      <c r="B679" s="13"/>
      <c r="C679" s="13"/>
      <c r="D679" s="13"/>
      <c r="E679" s="13"/>
      <c r="F679" s="13"/>
      <c r="G679" s="13"/>
      <c r="H679" s="15"/>
      <c r="I679" s="666"/>
      <c r="J679" s="666"/>
      <c r="K679" s="666"/>
      <c r="L679" s="666"/>
      <c r="M679" s="666"/>
      <c r="N679" s="666"/>
      <c r="O679" s="666"/>
      <c r="P679" s="30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39"/>
      <c r="AE679" s="190"/>
      <c r="AF679" s="13"/>
      <c r="AG679" s="13"/>
      <c r="AH679" s="13"/>
      <c r="AI679" s="13"/>
      <c r="AJ679" s="13"/>
    </row>
    <row r="680" spans="1:36" ht="12" customHeight="1" x14ac:dyDescent="0.25">
      <c r="A680" s="13"/>
      <c r="B680" s="13"/>
      <c r="C680" s="13"/>
      <c r="D680" s="13"/>
      <c r="E680" s="13"/>
      <c r="F680" s="13"/>
      <c r="G680" s="13"/>
      <c r="H680" s="15"/>
      <c r="I680" s="666"/>
      <c r="J680" s="666"/>
      <c r="K680" s="666"/>
      <c r="L680" s="666"/>
      <c r="M680" s="666"/>
      <c r="N680" s="666"/>
      <c r="O680" s="666"/>
      <c r="P680" s="30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39"/>
      <c r="AE680" s="190"/>
      <c r="AF680" s="13"/>
      <c r="AG680" s="13"/>
      <c r="AH680" s="13"/>
      <c r="AI680" s="13"/>
      <c r="AJ680" s="13"/>
    </row>
    <row r="681" spans="1:36" ht="12" customHeight="1" x14ac:dyDescent="0.25">
      <c r="A681" s="13"/>
      <c r="B681" s="13"/>
      <c r="C681" s="13"/>
      <c r="D681" s="13"/>
      <c r="E681" s="13"/>
      <c r="F681" s="13"/>
      <c r="G681" s="13"/>
      <c r="H681" s="15"/>
      <c r="I681" s="666"/>
      <c r="J681" s="666"/>
      <c r="K681" s="666"/>
      <c r="L681" s="666"/>
      <c r="M681" s="666"/>
      <c r="N681" s="666"/>
      <c r="O681" s="666"/>
      <c r="P681" s="30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39"/>
      <c r="AE681" s="190"/>
      <c r="AF681" s="13"/>
      <c r="AG681" s="13"/>
      <c r="AH681" s="13"/>
      <c r="AI681" s="13"/>
      <c r="AJ681" s="13"/>
    </row>
    <row r="682" spans="1:36" ht="12" customHeight="1" x14ac:dyDescent="0.25">
      <c r="A682" s="13"/>
      <c r="B682" s="13"/>
      <c r="C682" s="13"/>
      <c r="D682" s="13"/>
      <c r="E682" s="13"/>
      <c r="F682" s="13"/>
      <c r="G682" s="13"/>
      <c r="H682" s="15"/>
      <c r="I682" s="666"/>
      <c r="J682" s="666"/>
      <c r="K682" s="666"/>
      <c r="L682" s="666"/>
      <c r="M682" s="666"/>
      <c r="N682" s="666"/>
      <c r="O682" s="666"/>
      <c r="P682" s="30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39"/>
      <c r="AE682" s="190"/>
      <c r="AF682" s="13"/>
      <c r="AG682" s="13"/>
      <c r="AH682" s="13"/>
      <c r="AI682" s="13"/>
      <c r="AJ682" s="13"/>
    </row>
    <row r="683" spans="1:36" ht="12" customHeight="1" x14ac:dyDescent="0.25">
      <c r="A683" s="13"/>
      <c r="B683" s="13"/>
      <c r="C683" s="13"/>
      <c r="D683" s="13"/>
      <c r="E683" s="13"/>
      <c r="F683" s="13"/>
      <c r="G683" s="13"/>
      <c r="H683" s="15"/>
      <c r="I683" s="666"/>
      <c r="J683" s="666"/>
      <c r="K683" s="666"/>
      <c r="L683" s="666"/>
      <c r="M683" s="666"/>
      <c r="N683" s="666"/>
      <c r="O683" s="666"/>
      <c r="P683" s="30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39"/>
      <c r="AE683" s="190"/>
      <c r="AF683" s="13"/>
      <c r="AG683" s="13"/>
      <c r="AH683" s="13"/>
      <c r="AI683" s="13"/>
      <c r="AJ683" s="13"/>
    </row>
    <row r="684" spans="1:36" ht="12" customHeight="1" x14ac:dyDescent="0.25">
      <c r="A684" s="13"/>
      <c r="B684" s="13"/>
      <c r="C684" s="13"/>
      <c r="D684" s="13"/>
      <c r="E684" s="13"/>
      <c r="F684" s="13"/>
      <c r="G684" s="13"/>
      <c r="H684" s="15"/>
      <c r="I684" s="666"/>
      <c r="J684" s="666"/>
      <c r="K684" s="666"/>
      <c r="L684" s="666"/>
      <c r="M684" s="666"/>
      <c r="N684" s="666"/>
      <c r="O684" s="666"/>
      <c r="P684" s="30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39"/>
      <c r="AE684" s="190"/>
      <c r="AF684" s="13"/>
      <c r="AG684" s="13"/>
      <c r="AH684" s="13"/>
      <c r="AI684" s="13"/>
      <c r="AJ684" s="13"/>
    </row>
    <row r="685" spans="1:36" ht="12" customHeight="1" x14ac:dyDescent="0.25">
      <c r="A685" s="13"/>
      <c r="B685" s="13"/>
      <c r="C685" s="13"/>
      <c r="D685" s="13"/>
      <c r="E685" s="13"/>
      <c r="F685" s="13"/>
      <c r="G685" s="13"/>
      <c r="H685" s="15"/>
      <c r="I685" s="666"/>
      <c r="J685" s="666"/>
      <c r="K685" s="666"/>
      <c r="L685" s="666"/>
      <c r="M685" s="666"/>
      <c r="N685" s="666"/>
      <c r="O685" s="666"/>
      <c r="P685" s="30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39"/>
      <c r="AE685" s="190"/>
      <c r="AF685" s="13"/>
      <c r="AG685" s="13"/>
      <c r="AH685" s="13"/>
      <c r="AI685" s="13"/>
      <c r="AJ685" s="13"/>
    </row>
    <row r="686" spans="1:36" ht="12" customHeight="1" x14ac:dyDescent="0.25">
      <c r="A686" s="13"/>
      <c r="B686" s="13"/>
      <c r="C686" s="13"/>
      <c r="D686" s="13"/>
      <c r="E686" s="13"/>
      <c r="F686" s="13"/>
      <c r="G686" s="13"/>
      <c r="H686" s="15"/>
      <c r="I686" s="666"/>
      <c r="J686" s="666"/>
      <c r="K686" s="666"/>
      <c r="L686" s="666"/>
      <c r="M686" s="666"/>
      <c r="N686" s="666"/>
      <c r="O686" s="666"/>
      <c r="P686" s="30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39"/>
      <c r="AE686" s="190"/>
      <c r="AF686" s="13"/>
      <c r="AG686" s="13"/>
      <c r="AH686" s="13"/>
      <c r="AI686" s="13"/>
      <c r="AJ686" s="13"/>
    </row>
    <row r="687" spans="1:36" ht="12" customHeight="1" x14ac:dyDescent="0.25">
      <c r="A687" s="13"/>
      <c r="B687" s="13"/>
      <c r="C687" s="13"/>
      <c r="D687" s="13"/>
      <c r="E687" s="13"/>
      <c r="F687" s="13"/>
      <c r="G687" s="13"/>
      <c r="H687" s="15"/>
      <c r="I687" s="666"/>
      <c r="J687" s="666"/>
      <c r="K687" s="666"/>
      <c r="L687" s="666"/>
      <c r="M687" s="666"/>
      <c r="N687" s="666"/>
      <c r="O687" s="666"/>
      <c r="P687" s="30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39"/>
      <c r="AE687" s="190"/>
      <c r="AF687" s="13"/>
      <c r="AG687" s="13"/>
      <c r="AH687" s="13"/>
      <c r="AI687" s="13"/>
      <c r="AJ687" s="13"/>
    </row>
    <row r="688" spans="1:36" ht="12" customHeight="1" x14ac:dyDescent="0.25">
      <c r="A688" s="13"/>
      <c r="B688" s="13"/>
      <c r="C688" s="13"/>
      <c r="D688" s="13"/>
      <c r="E688" s="13"/>
      <c r="F688" s="13"/>
      <c r="G688" s="13"/>
      <c r="H688" s="15"/>
      <c r="I688" s="666"/>
      <c r="J688" s="666"/>
      <c r="K688" s="666"/>
      <c r="L688" s="666"/>
      <c r="M688" s="666"/>
      <c r="N688" s="666"/>
      <c r="O688" s="666"/>
      <c r="P688" s="30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39"/>
      <c r="AE688" s="190"/>
      <c r="AF688" s="13"/>
      <c r="AG688" s="13"/>
      <c r="AH688" s="13"/>
      <c r="AI688" s="13"/>
      <c r="AJ688" s="13"/>
    </row>
    <row r="689" spans="1:36" ht="12" customHeight="1" x14ac:dyDescent="0.25">
      <c r="A689" s="13"/>
      <c r="B689" s="13"/>
      <c r="C689" s="13"/>
      <c r="D689" s="13"/>
      <c r="E689" s="13"/>
      <c r="F689" s="13"/>
      <c r="G689" s="13"/>
      <c r="H689" s="15"/>
      <c r="I689" s="666"/>
      <c r="J689" s="666"/>
      <c r="K689" s="666"/>
      <c r="L689" s="666"/>
      <c r="M689" s="666"/>
      <c r="N689" s="666"/>
      <c r="O689" s="666"/>
      <c r="P689" s="30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39"/>
      <c r="AE689" s="190"/>
      <c r="AF689" s="13"/>
      <c r="AG689" s="13"/>
      <c r="AH689" s="13"/>
      <c r="AI689" s="13"/>
      <c r="AJ689" s="13"/>
    </row>
    <row r="690" spans="1:36" ht="12" customHeight="1" x14ac:dyDescent="0.25">
      <c r="A690" s="13"/>
      <c r="B690" s="13"/>
      <c r="C690" s="13"/>
      <c r="D690" s="13"/>
      <c r="E690" s="13"/>
      <c r="F690" s="13"/>
      <c r="G690" s="13"/>
      <c r="H690" s="15"/>
      <c r="I690" s="666"/>
      <c r="J690" s="666"/>
      <c r="K690" s="666"/>
      <c r="L690" s="666"/>
      <c r="M690" s="666"/>
      <c r="N690" s="666"/>
      <c r="O690" s="666"/>
      <c r="P690" s="30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39"/>
      <c r="AE690" s="190"/>
      <c r="AF690" s="13"/>
      <c r="AG690" s="13"/>
      <c r="AH690" s="13"/>
      <c r="AI690" s="13"/>
      <c r="AJ690" s="13"/>
    </row>
    <row r="691" spans="1:36" ht="12" customHeight="1" x14ac:dyDescent="0.25">
      <c r="A691" s="13"/>
      <c r="B691" s="13"/>
      <c r="C691" s="13"/>
      <c r="D691" s="13"/>
      <c r="E691" s="13"/>
      <c r="F691" s="13"/>
      <c r="G691" s="13"/>
      <c r="H691" s="15"/>
      <c r="I691" s="666"/>
      <c r="J691" s="666"/>
      <c r="K691" s="666"/>
      <c r="L691" s="666"/>
      <c r="M691" s="666"/>
      <c r="N691" s="666"/>
      <c r="O691" s="666"/>
      <c r="P691" s="30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39"/>
      <c r="AE691" s="190"/>
      <c r="AF691" s="13"/>
      <c r="AG691" s="13"/>
      <c r="AH691" s="13"/>
      <c r="AI691" s="13"/>
      <c r="AJ691" s="13"/>
    </row>
    <row r="692" spans="1:36" ht="12" customHeight="1" x14ac:dyDescent="0.25">
      <c r="A692" s="13"/>
      <c r="B692" s="13"/>
      <c r="C692" s="13"/>
      <c r="D692" s="13"/>
      <c r="E692" s="13"/>
      <c r="F692" s="13"/>
      <c r="G692" s="13"/>
      <c r="H692" s="15"/>
      <c r="I692" s="666"/>
      <c r="J692" s="666"/>
      <c r="K692" s="666"/>
      <c r="L692" s="666"/>
      <c r="M692" s="666"/>
      <c r="N692" s="666"/>
      <c r="O692" s="666"/>
      <c r="P692" s="30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39"/>
      <c r="AE692" s="190"/>
      <c r="AF692" s="13"/>
      <c r="AG692" s="13"/>
      <c r="AH692" s="13"/>
      <c r="AI692" s="13"/>
      <c r="AJ692" s="13"/>
    </row>
    <row r="693" spans="1:36" ht="12" customHeight="1" x14ac:dyDescent="0.25">
      <c r="A693" s="13"/>
      <c r="B693" s="13"/>
      <c r="C693" s="13"/>
      <c r="D693" s="13"/>
      <c r="E693" s="13"/>
      <c r="F693" s="13"/>
      <c r="G693" s="13"/>
      <c r="H693" s="15"/>
      <c r="I693" s="666"/>
      <c r="J693" s="666"/>
      <c r="K693" s="666"/>
      <c r="L693" s="666"/>
      <c r="M693" s="666"/>
      <c r="N693" s="666"/>
      <c r="O693" s="666"/>
      <c r="P693" s="30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39"/>
      <c r="AE693" s="190"/>
      <c r="AF693" s="13"/>
      <c r="AG693" s="13"/>
      <c r="AH693" s="13"/>
      <c r="AI693" s="13"/>
      <c r="AJ693" s="13"/>
    </row>
    <row r="694" spans="1:36" ht="12" customHeight="1" x14ac:dyDescent="0.25">
      <c r="A694" s="13"/>
      <c r="B694" s="13"/>
      <c r="C694" s="13"/>
      <c r="D694" s="13"/>
      <c r="E694" s="13"/>
      <c r="F694" s="13"/>
      <c r="G694" s="13"/>
      <c r="H694" s="15"/>
      <c r="I694" s="666"/>
      <c r="J694" s="666"/>
      <c r="K694" s="666"/>
      <c r="L694" s="666"/>
      <c r="M694" s="666"/>
      <c r="N694" s="666"/>
      <c r="O694" s="666"/>
      <c r="P694" s="30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39"/>
      <c r="AE694" s="190"/>
      <c r="AF694" s="13"/>
      <c r="AG694" s="13"/>
      <c r="AH694" s="13"/>
      <c r="AI694" s="13"/>
      <c r="AJ694" s="13"/>
    </row>
    <row r="695" spans="1:36" ht="12" customHeight="1" x14ac:dyDescent="0.25">
      <c r="A695" s="13"/>
      <c r="B695" s="13"/>
      <c r="C695" s="13"/>
      <c r="D695" s="13"/>
      <c r="E695" s="13"/>
      <c r="F695" s="13"/>
      <c r="G695" s="13"/>
      <c r="H695" s="15"/>
      <c r="I695" s="666"/>
      <c r="J695" s="666"/>
      <c r="K695" s="666"/>
      <c r="L695" s="666"/>
      <c r="M695" s="666"/>
      <c r="N695" s="666"/>
      <c r="O695" s="666"/>
      <c r="P695" s="30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39"/>
      <c r="AE695" s="190"/>
      <c r="AF695" s="13"/>
      <c r="AG695" s="13"/>
      <c r="AH695" s="13"/>
      <c r="AI695" s="13"/>
      <c r="AJ695" s="13"/>
    </row>
    <row r="696" spans="1:36" ht="12" customHeight="1" x14ac:dyDescent="0.25">
      <c r="A696" s="13"/>
      <c r="B696" s="13"/>
      <c r="C696" s="13"/>
      <c r="D696" s="13"/>
      <c r="E696" s="13"/>
      <c r="F696" s="13"/>
      <c r="G696" s="13"/>
      <c r="H696" s="15"/>
      <c r="I696" s="666"/>
      <c r="J696" s="666"/>
      <c r="K696" s="666"/>
      <c r="L696" s="666"/>
      <c r="M696" s="666"/>
      <c r="N696" s="666"/>
      <c r="O696" s="666"/>
      <c r="P696" s="30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39"/>
      <c r="AE696" s="190"/>
      <c r="AF696" s="13"/>
      <c r="AG696" s="13"/>
      <c r="AH696" s="13"/>
      <c r="AI696" s="13"/>
      <c r="AJ696" s="13"/>
    </row>
    <row r="697" spans="1:36" ht="12" customHeight="1" x14ac:dyDescent="0.25">
      <c r="A697" s="13"/>
      <c r="B697" s="13"/>
      <c r="C697" s="13"/>
      <c r="D697" s="13"/>
      <c r="E697" s="13"/>
      <c r="F697" s="13"/>
      <c r="G697" s="13"/>
      <c r="H697" s="15"/>
      <c r="I697" s="666"/>
      <c r="J697" s="666"/>
      <c r="K697" s="666"/>
      <c r="L697" s="666"/>
      <c r="M697" s="666"/>
      <c r="N697" s="666"/>
      <c r="O697" s="666"/>
      <c r="P697" s="30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39"/>
      <c r="AE697" s="190"/>
      <c r="AF697" s="13"/>
      <c r="AG697" s="13"/>
      <c r="AH697" s="13"/>
      <c r="AI697" s="13"/>
      <c r="AJ697" s="13"/>
    </row>
    <row r="698" spans="1:36" ht="12" customHeight="1" x14ac:dyDescent="0.25">
      <c r="A698" s="13"/>
      <c r="B698" s="13"/>
      <c r="C698" s="13"/>
      <c r="D698" s="13"/>
      <c r="E698" s="13"/>
      <c r="F698" s="13"/>
      <c r="G698" s="13"/>
      <c r="H698" s="15"/>
      <c r="I698" s="666"/>
      <c r="J698" s="666"/>
      <c r="K698" s="666"/>
      <c r="L698" s="666"/>
      <c r="M698" s="666"/>
      <c r="N698" s="666"/>
      <c r="O698" s="666"/>
      <c r="P698" s="30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39"/>
      <c r="AE698" s="190"/>
      <c r="AF698" s="13"/>
      <c r="AG698" s="13"/>
      <c r="AH698" s="13"/>
      <c r="AI698" s="13"/>
      <c r="AJ698" s="13"/>
    </row>
    <row r="699" spans="1:36" ht="12" customHeight="1" x14ac:dyDescent="0.25">
      <c r="A699" s="13"/>
      <c r="B699" s="13"/>
      <c r="C699" s="13"/>
      <c r="D699" s="13"/>
      <c r="E699" s="13"/>
      <c r="F699" s="13"/>
      <c r="G699" s="13"/>
      <c r="H699" s="15"/>
      <c r="I699" s="666"/>
      <c r="J699" s="666"/>
      <c r="K699" s="666"/>
      <c r="L699" s="666"/>
      <c r="M699" s="666"/>
      <c r="N699" s="666"/>
      <c r="O699" s="666"/>
      <c r="P699" s="30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39"/>
      <c r="AE699" s="190"/>
      <c r="AF699" s="13"/>
      <c r="AG699" s="13"/>
      <c r="AH699" s="13"/>
      <c r="AI699" s="13"/>
      <c r="AJ699" s="13"/>
    </row>
    <row r="700" spans="1:36" ht="12" customHeight="1" x14ac:dyDescent="0.25">
      <c r="A700" s="13"/>
      <c r="B700" s="13"/>
      <c r="C700" s="13"/>
      <c r="D700" s="13"/>
      <c r="E700" s="13"/>
      <c r="F700" s="13"/>
      <c r="G700" s="13"/>
      <c r="H700" s="15"/>
      <c r="I700" s="666"/>
      <c r="J700" s="666"/>
      <c r="K700" s="666"/>
      <c r="L700" s="666"/>
      <c r="M700" s="666"/>
      <c r="N700" s="666"/>
      <c r="O700" s="666"/>
      <c r="P700" s="30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39"/>
      <c r="AE700" s="190"/>
      <c r="AF700" s="13"/>
      <c r="AG700" s="13"/>
      <c r="AH700" s="13"/>
      <c r="AI700" s="13"/>
      <c r="AJ700" s="13"/>
    </row>
    <row r="701" spans="1:36" ht="12" customHeight="1" x14ac:dyDescent="0.25">
      <c r="A701" s="13"/>
      <c r="B701" s="13"/>
      <c r="C701" s="13"/>
      <c r="D701" s="13"/>
      <c r="E701" s="13"/>
      <c r="F701" s="13"/>
      <c r="G701" s="13"/>
      <c r="H701" s="15"/>
      <c r="I701" s="666"/>
      <c r="J701" s="666"/>
      <c r="K701" s="666"/>
      <c r="L701" s="666"/>
      <c r="M701" s="666"/>
      <c r="N701" s="666"/>
      <c r="O701" s="666"/>
      <c r="P701" s="30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39"/>
      <c r="AE701" s="190"/>
      <c r="AF701" s="13"/>
      <c r="AG701" s="13"/>
      <c r="AH701" s="13"/>
      <c r="AI701" s="13"/>
      <c r="AJ701" s="13"/>
    </row>
    <row r="702" spans="1:36" ht="12" customHeight="1" x14ac:dyDescent="0.25">
      <c r="A702" s="13"/>
      <c r="B702" s="13"/>
      <c r="C702" s="13"/>
      <c r="D702" s="13"/>
      <c r="E702" s="13"/>
      <c r="F702" s="13"/>
      <c r="G702" s="13"/>
      <c r="H702" s="15"/>
      <c r="I702" s="666"/>
      <c r="J702" s="666"/>
      <c r="K702" s="666"/>
      <c r="L702" s="666"/>
      <c r="M702" s="666"/>
      <c r="N702" s="666"/>
      <c r="O702" s="666"/>
      <c r="P702" s="30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39"/>
      <c r="AE702" s="190"/>
      <c r="AF702" s="13"/>
      <c r="AG702" s="13"/>
      <c r="AH702" s="13"/>
      <c r="AI702" s="13"/>
      <c r="AJ702" s="13"/>
    </row>
    <row r="703" spans="1:36" ht="12" customHeight="1" x14ac:dyDescent="0.25">
      <c r="A703" s="13"/>
      <c r="B703" s="13"/>
      <c r="C703" s="13"/>
      <c r="D703" s="13"/>
      <c r="E703" s="13"/>
      <c r="F703" s="13"/>
      <c r="G703" s="13"/>
      <c r="H703" s="15"/>
      <c r="I703" s="666"/>
      <c r="J703" s="666"/>
      <c r="K703" s="666"/>
      <c r="L703" s="666"/>
      <c r="M703" s="666"/>
      <c r="N703" s="666"/>
      <c r="O703" s="666"/>
      <c r="P703" s="30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39"/>
      <c r="AE703" s="190"/>
      <c r="AF703" s="13"/>
      <c r="AG703" s="13"/>
      <c r="AH703" s="13"/>
      <c r="AI703" s="13"/>
      <c r="AJ703" s="13"/>
    </row>
    <row r="704" spans="1:36" ht="12" customHeight="1" x14ac:dyDescent="0.25">
      <c r="A704" s="13"/>
      <c r="B704" s="13"/>
      <c r="C704" s="13"/>
      <c r="D704" s="13"/>
      <c r="E704" s="13"/>
      <c r="F704" s="13"/>
      <c r="G704" s="13"/>
      <c r="H704" s="15"/>
      <c r="I704" s="666"/>
      <c r="J704" s="666"/>
      <c r="K704" s="666"/>
      <c r="L704" s="666"/>
      <c r="M704" s="666"/>
      <c r="N704" s="666"/>
      <c r="O704" s="666"/>
      <c r="P704" s="30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39"/>
      <c r="AE704" s="190"/>
      <c r="AF704" s="13"/>
      <c r="AG704" s="13"/>
      <c r="AH704" s="13"/>
      <c r="AI704" s="13"/>
      <c r="AJ704" s="13"/>
    </row>
    <row r="705" spans="1:36" ht="12" customHeight="1" x14ac:dyDescent="0.25">
      <c r="A705" s="13"/>
      <c r="B705" s="13"/>
      <c r="C705" s="13"/>
      <c r="D705" s="13"/>
      <c r="E705" s="13"/>
      <c r="F705" s="13"/>
      <c r="G705" s="13"/>
      <c r="H705" s="15"/>
      <c r="I705" s="666"/>
      <c r="J705" s="666"/>
      <c r="K705" s="666"/>
      <c r="L705" s="666"/>
      <c r="M705" s="666"/>
      <c r="N705" s="666"/>
      <c r="O705" s="666"/>
      <c r="P705" s="30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39"/>
      <c r="AE705" s="190"/>
      <c r="AF705" s="13"/>
      <c r="AG705" s="13"/>
      <c r="AH705" s="13"/>
      <c r="AI705" s="13"/>
      <c r="AJ705" s="13"/>
    </row>
    <row r="706" spans="1:36" ht="12" customHeight="1" x14ac:dyDescent="0.25">
      <c r="A706" s="13"/>
      <c r="B706" s="13"/>
      <c r="C706" s="13"/>
      <c r="D706" s="13"/>
      <c r="E706" s="13"/>
      <c r="F706" s="13"/>
      <c r="G706" s="13"/>
      <c r="H706" s="15"/>
      <c r="I706" s="666"/>
      <c r="J706" s="666"/>
      <c r="K706" s="666"/>
      <c r="L706" s="666"/>
      <c r="M706" s="666"/>
      <c r="N706" s="666"/>
      <c r="O706" s="666"/>
      <c r="P706" s="30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39"/>
      <c r="AE706" s="190"/>
      <c r="AF706" s="13"/>
      <c r="AG706" s="13"/>
      <c r="AH706" s="13"/>
      <c r="AI706" s="13"/>
      <c r="AJ706" s="13"/>
    </row>
    <row r="707" spans="1:36" ht="12" customHeight="1" x14ac:dyDescent="0.25">
      <c r="A707" s="13"/>
      <c r="B707" s="13"/>
      <c r="C707" s="13"/>
      <c r="D707" s="13"/>
      <c r="E707" s="13"/>
      <c r="F707" s="13"/>
      <c r="G707" s="13"/>
      <c r="H707" s="15"/>
      <c r="I707" s="666"/>
      <c r="J707" s="666"/>
      <c r="K707" s="666"/>
      <c r="L707" s="666"/>
      <c r="M707" s="666"/>
      <c r="N707" s="666"/>
      <c r="O707" s="666"/>
      <c r="P707" s="30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39"/>
      <c r="AE707" s="190"/>
      <c r="AF707" s="13"/>
      <c r="AG707" s="13"/>
      <c r="AH707" s="13"/>
      <c r="AI707" s="13"/>
      <c r="AJ707" s="13"/>
    </row>
    <row r="708" spans="1:36" ht="12" customHeight="1" x14ac:dyDescent="0.25">
      <c r="A708" s="13"/>
      <c r="B708" s="13"/>
      <c r="C708" s="13"/>
      <c r="D708" s="13"/>
      <c r="E708" s="13"/>
      <c r="F708" s="13"/>
      <c r="G708" s="13"/>
      <c r="H708" s="15"/>
      <c r="I708" s="666"/>
      <c r="J708" s="666"/>
      <c r="K708" s="666"/>
      <c r="L708" s="666"/>
      <c r="M708" s="666"/>
      <c r="N708" s="666"/>
      <c r="O708" s="666"/>
      <c r="P708" s="30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39"/>
      <c r="AE708" s="190"/>
      <c r="AF708" s="13"/>
      <c r="AG708" s="13"/>
      <c r="AH708" s="13"/>
      <c r="AI708" s="13"/>
      <c r="AJ708" s="13"/>
    </row>
    <row r="709" spans="1:36" ht="12" customHeight="1" x14ac:dyDescent="0.25">
      <c r="A709" s="13"/>
      <c r="B709" s="13"/>
      <c r="C709" s="13"/>
      <c r="D709" s="13"/>
      <c r="E709" s="13"/>
      <c r="F709" s="13"/>
      <c r="G709" s="13"/>
      <c r="H709" s="15"/>
      <c r="I709" s="666"/>
      <c r="J709" s="666"/>
      <c r="K709" s="666"/>
      <c r="L709" s="666"/>
      <c r="M709" s="666"/>
      <c r="N709" s="666"/>
      <c r="O709" s="666"/>
      <c r="P709" s="30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39"/>
      <c r="AE709" s="190"/>
      <c r="AF709" s="13"/>
      <c r="AG709" s="13"/>
      <c r="AH709" s="13"/>
      <c r="AI709" s="13"/>
      <c r="AJ709" s="13"/>
    </row>
    <row r="710" spans="1:36" ht="12" customHeight="1" x14ac:dyDescent="0.25">
      <c r="A710" s="13"/>
      <c r="B710" s="13"/>
      <c r="C710" s="13"/>
      <c r="D710" s="13"/>
      <c r="E710" s="13"/>
      <c r="F710" s="13"/>
      <c r="G710" s="13"/>
      <c r="H710" s="15"/>
      <c r="I710" s="666"/>
      <c r="J710" s="666"/>
      <c r="K710" s="666"/>
      <c r="L710" s="666"/>
      <c r="M710" s="666"/>
      <c r="N710" s="666"/>
      <c r="O710" s="666"/>
      <c r="P710" s="30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39"/>
      <c r="AE710" s="190"/>
      <c r="AF710" s="13"/>
      <c r="AG710" s="13"/>
      <c r="AH710" s="13"/>
      <c r="AI710" s="13"/>
      <c r="AJ710" s="13"/>
    </row>
    <row r="711" spans="1:36" ht="12" customHeight="1" x14ac:dyDescent="0.25">
      <c r="A711" s="13"/>
      <c r="B711" s="13"/>
      <c r="C711" s="13"/>
      <c r="D711" s="13"/>
      <c r="E711" s="13"/>
      <c r="F711" s="13"/>
      <c r="G711" s="13"/>
      <c r="H711" s="15"/>
      <c r="I711" s="666"/>
      <c r="J711" s="666"/>
      <c r="K711" s="666"/>
      <c r="L711" s="666"/>
      <c r="M711" s="666"/>
      <c r="N711" s="666"/>
      <c r="O711" s="666"/>
      <c r="P711" s="30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39"/>
      <c r="AE711" s="190"/>
      <c r="AF711" s="13"/>
      <c r="AG711" s="13"/>
      <c r="AH711" s="13"/>
      <c r="AI711" s="13"/>
      <c r="AJ711" s="13"/>
    </row>
    <row r="712" spans="1:36" ht="12" customHeight="1" x14ac:dyDescent="0.25">
      <c r="A712" s="13"/>
      <c r="B712" s="13"/>
      <c r="C712" s="13"/>
      <c r="D712" s="13"/>
      <c r="E712" s="13"/>
      <c r="F712" s="13"/>
      <c r="G712" s="13"/>
      <c r="H712" s="15"/>
      <c r="I712" s="666"/>
      <c r="J712" s="666"/>
      <c r="K712" s="666"/>
      <c r="L712" s="666"/>
      <c r="M712" s="666"/>
      <c r="N712" s="666"/>
      <c r="O712" s="666"/>
      <c r="P712" s="30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39"/>
      <c r="AE712" s="190"/>
      <c r="AF712" s="13"/>
      <c r="AG712" s="13"/>
      <c r="AH712" s="13"/>
      <c r="AI712" s="13"/>
      <c r="AJ712" s="13"/>
    </row>
    <row r="713" spans="1:36" ht="12" customHeight="1" x14ac:dyDescent="0.25">
      <c r="A713" s="13"/>
      <c r="B713" s="13"/>
      <c r="C713" s="13"/>
      <c r="D713" s="13"/>
      <c r="E713" s="13"/>
      <c r="F713" s="13"/>
      <c r="G713" s="13"/>
      <c r="H713" s="15"/>
      <c r="I713" s="666"/>
      <c r="J713" s="666"/>
      <c r="K713" s="666"/>
      <c r="L713" s="666"/>
      <c r="M713" s="666"/>
      <c r="N713" s="666"/>
      <c r="O713" s="666"/>
      <c r="P713" s="30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39"/>
      <c r="AE713" s="190"/>
      <c r="AF713" s="13"/>
      <c r="AG713" s="13"/>
      <c r="AH713" s="13"/>
      <c r="AI713" s="13"/>
      <c r="AJ713" s="13"/>
    </row>
    <row r="714" spans="1:36" ht="12" customHeight="1" x14ac:dyDescent="0.25">
      <c r="A714" s="13"/>
      <c r="B714" s="13"/>
      <c r="C714" s="13"/>
      <c r="D714" s="13"/>
      <c r="E714" s="13"/>
      <c r="F714" s="13"/>
      <c r="G714" s="13"/>
      <c r="H714" s="15"/>
      <c r="I714" s="666"/>
      <c r="J714" s="666"/>
      <c r="K714" s="666"/>
      <c r="L714" s="666"/>
      <c r="M714" s="666"/>
      <c r="N714" s="666"/>
      <c r="O714" s="666"/>
      <c r="P714" s="30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39"/>
      <c r="AE714" s="190"/>
      <c r="AF714" s="13"/>
      <c r="AG714" s="13"/>
      <c r="AH714" s="13"/>
      <c r="AI714" s="13"/>
      <c r="AJ714" s="13"/>
    </row>
    <row r="715" spans="1:36" ht="12" customHeight="1" x14ac:dyDescent="0.25">
      <c r="A715" s="13"/>
      <c r="B715" s="13"/>
      <c r="C715" s="13"/>
      <c r="D715" s="13"/>
      <c r="E715" s="13"/>
      <c r="F715" s="13"/>
      <c r="G715" s="13"/>
      <c r="H715" s="15"/>
      <c r="I715" s="666"/>
      <c r="J715" s="666"/>
      <c r="K715" s="666"/>
      <c r="L715" s="666"/>
      <c r="M715" s="666"/>
      <c r="N715" s="666"/>
      <c r="O715" s="666"/>
      <c r="P715" s="30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39"/>
      <c r="AE715" s="190"/>
      <c r="AF715" s="13"/>
      <c r="AG715" s="13"/>
      <c r="AH715" s="13"/>
      <c r="AI715" s="13"/>
      <c r="AJ715" s="13"/>
    </row>
    <row r="716" spans="1:36" ht="12" customHeight="1" x14ac:dyDescent="0.25">
      <c r="A716" s="13"/>
      <c r="B716" s="13"/>
      <c r="C716" s="13"/>
      <c r="D716" s="13"/>
      <c r="E716" s="13"/>
      <c r="F716" s="13"/>
      <c r="G716" s="13"/>
      <c r="H716" s="15"/>
      <c r="I716" s="666"/>
      <c r="J716" s="666"/>
      <c r="K716" s="666"/>
      <c r="L716" s="666"/>
      <c r="M716" s="666"/>
      <c r="N716" s="666"/>
      <c r="O716" s="666"/>
      <c r="P716" s="30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39"/>
      <c r="AE716" s="190"/>
      <c r="AF716" s="13"/>
      <c r="AG716" s="13"/>
      <c r="AH716" s="13"/>
      <c r="AI716" s="13"/>
      <c r="AJ716" s="13"/>
    </row>
    <row r="717" spans="1:36" ht="12" customHeight="1" x14ac:dyDescent="0.25">
      <c r="A717" s="13"/>
      <c r="B717" s="13"/>
      <c r="C717" s="13"/>
      <c r="D717" s="13"/>
      <c r="E717" s="13"/>
      <c r="F717" s="13"/>
      <c r="G717" s="13"/>
      <c r="H717" s="15"/>
      <c r="I717" s="666"/>
      <c r="J717" s="666"/>
      <c r="K717" s="666"/>
      <c r="L717" s="666"/>
      <c r="M717" s="666"/>
      <c r="N717" s="666"/>
      <c r="O717" s="666"/>
      <c r="P717" s="30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39"/>
      <c r="AE717" s="190"/>
      <c r="AF717" s="13"/>
      <c r="AG717" s="13"/>
      <c r="AH717" s="13"/>
      <c r="AI717" s="13"/>
      <c r="AJ717" s="13"/>
    </row>
    <row r="718" spans="1:36" ht="12" customHeight="1" x14ac:dyDescent="0.25">
      <c r="A718" s="13"/>
      <c r="B718" s="13"/>
      <c r="C718" s="13"/>
      <c r="D718" s="13"/>
      <c r="E718" s="13"/>
      <c r="F718" s="13"/>
      <c r="G718" s="13"/>
      <c r="H718" s="15"/>
      <c r="I718" s="666"/>
      <c r="J718" s="666"/>
      <c r="K718" s="666"/>
      <c r="L718" s="666"/>
      <c r="M718" s="666"/>
      <c r="N718" s="666"/>
      <c r="O718" s="666"/>
      <c r="P718" s="30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39"/>
      <c r="AE718" s="190"/>
      <c r="AF718" s="13"/>
      <c r="AG718" s="13"/>
      <c r="AH718" s="13"/>
      <c r="AI718" s="13"/>
      <c r="AJ718" s="13"/>
    </row>
    <row r="719" spans="1:36" ht="12" customHeight="1" x14ac:dyDescent="0.25">
      <c r="A719" s="13"/>
      <c r="B719" s="13"/>
      <c r="C719" s="13"/>
      <c r="D719" s="13"/>
      <c r="E719" s="13"/>
      <c r="F719" s="13"/>
      <c r="G719" s="13"/>
      <c r="H719" s="15"/>
      <c r="I719" s="666"/>
      <c r="J719" s="666"/>
      <c r="K719" s="666"/>
      <c r="L719" s="666"/>
      <c r="M719" s="666"/>
      <c r="N719" s="666"/>
      <c r="O719" s="666"/>
      <c r="P719" s="30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39"/>
      <c r="AE719" s="190"/>
      <c r="AF719" s="13"/>
      <c r="AG719" s="13"/>
      <c r="AH719" s="13"/>
      <c r="AI719" s="13"/>
      <c r="AJ719" s="13"/>
    </row>
    <row r="720" spans="1:36" ht="12" customHeight="1" x14ac:dyDescent="0.25">
      <c r="A720" s="13"/>
      <c r="B720" s="13"/>
      <c r="C720" s="13"/>
      <c r="D720" s="13"/>
      <c r="E720" s="13"/>
      <c r="F720" s="13"/>
      <c r="G720" s="13"/>
      <c r="H720" s="15"/>
      <c r="I720" s="666"/>
      <c r="J720" s="666"/>
      <c r="K720" s="666"/>
      <c r="L720" s="666"/>
      <c r="M720" s="666"/>
      <c r="N720" s="666"/>
      <c r="O720" s="666"/>
      <c r="P720" s="30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39"/>
      <c r="AE720" s="190"/>
      <c r="AF720" s="13"/>
      <c r="AG720" s="13"/>
      <c r="AH720" s="13"/>
      <c r="AI720" s="13"/>
      <c r="AJ720" s="13"/>
    </row>
    <row r="721" spans="1:36" ht="12" customHeight="1" x14ac:dyDescent="0.25">
      <c r="A721" s="13"/>
      <c r="B721" s="13"/>
      <c r="C721" s="13"/>
      <c r="D721" s="13"/>
      <c r="E721" s="13"/>
      <c r="F721" s="13"/>
      <c r="G721" s="13"/>
      <c r="H721" s="15"/>
      <c r="I721" s="666"/>
      <c r="J721" s="666"/>
      <c r="K721" s="666"/>
      <c r="L721" s="666"/>
      <c r="M721" s="666"/>
      <c r="N721" s="666"/>
      <c r="O721" s="666"/>
      <c r="P721" s="30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39"/>
      <c r="AE721" s="190"/>
      <c r="AF721" s="13"/>
      <c r="AG721" s="13"/>
      <c r="AH721" s="13"/>
      <c r="AI721" s="13"/>
      <c r="AJ721" s="13"/>
    </row>
    <row r="722" spans="1:36" ht="12" customHeight="1" x14ac:dyDescent="0.25">
      <c r="A722" s="13"/>
      <c r="B722" s="13"/>
      <c r="C722" s="13"/>
      <c r="D722" s="13"/>
      <c r="E722" s="13"/>
      <c r="F722" s="13"/>
      <c r="G722" s="13"/>
      <c r="H722" s="15"/>
      <c r="I722" s="666"/>
      <c r="J722" s="666"/>
      <c r="K722" s="666"/>
      <c r="L722" s="666"/>
      <c r="M722" s="666"/>
      <c r="N722" s="666"/>
      <c r="O722" s="666"/>
      <c r="P722" s="30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39"/>
      <c r="AE722" s="190"/>
      <c r="AF722" s="13"/>
      <c r="AG722" s="13"/>
      <c r="AH722" s="13"/>
      <c r="AI722" s="13"/>
      <c r="AJ722" s="13"/>
    </row>
    <row r="723" spans="1:36" ht="12" customHeight="1" x14ac:dyDescent="0.25">
      <c r="A723" s="13"/>
      <c r="B723" s="13"/>
      <c r="C723" s="13"/>
      <c r="D723" s="13"/>
      <c r="E723" s="13"/>
      <c r="F723" s="13"/>
      <c r="G723" s="13"/>
      <c r="H723" s="15"/>
      <c r="I723" s="666"/>
      <c r="J723" s="666"/>
      <c r="K723" s="666"/>
      <c r="L723" s="666"/>
      <c r="M723" s="666"/>
      <c r="N723" s="666"/>
      <c r="O723" s="666"/>
      <c r="P723" s="30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39"/>
      <c r="AE723" s="190"/>
      <c r="AF723" s="13"/>
      <c r="AG723" s="13"/>
      <c r="AH723" s="13"/>
      <c r="AI723" s="13"/>
      <c r="AJ723" s="13"/>
    </row>
    <row r="724" spans="1:36" ht="12" customHeight="1" x14ac:dyDescent="0.25">
      <c r="A724" s="13"/>
      <c r="B724" s="13"/>
      <c r="C724" s="13"/>
      <c r="D724" s="13"/>
      <c r="E724" s="13"/>
      <c r="F724" s="13"/>
      <c r="G724" s="13"/>
      <c r="H724" s="15"/>
      <c r="I724" s="666"/>
      <c r="J724" s="666"/>
      <c r="K724" s="666"/>
      <c r="L724" s="666"/>
      <c r="M724" s="666"/>
      <c r="N724" s="666"/>
      <c r="O724" s="666"/>
      <c r="P724" s="30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39"/>
      <c r="AE724" s="190"/>
      <c r="AF724" s="13"/>
      <c r="AG724" s="13"/>
      <c r="AH724" s="13"/>
      <c r="AI724" s="13"/>
      <c r="AJ724" s="13"/>
    </row>
    <row r="725" spans="1:36" ht="12" customHeight="1" x14ac:dyDescent="0.25">
      <c r="A725" s="13"/>
      <c r="B725" s="13"/>
      <c r="C725" s="13"/>
      <c r="D725" s="13"/>
      <c r="E725" s="13"/>
      <c r="F725" s="13"/>
      <c r="G725" s="13"/>
      <c r="H725" s="15"/>
      <c r="I725" s="666"/>
      <c r="J725" s="666"/>
      <c r="K725" s="666"/>
      <c r="L725" s="666"/>
      <c r="M725" s="666"/>
      <c r="N725" s="666"/>
      <c r="O725" s="666"/>
      <c r="P725" s="30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39"/>
      <c r="AE725" s="190"/>
      <c r="AF725" s="13"/>
      <c r="AG725" s="13"/>
      <c r="AH725" s="13"/>
      <c r="AI725" s="13"/>
      <c r="AJ725" s="13"/>
    </row>
    <row r="726" spans="1:36" ht="12" customHeight="1" x14ac:dyDescent="0.25">
      <c r="A726" s="13"/>
      <c r="B726" s="13"/>
      <c r="C726" s="13"/>
      <c r="D726" s="13"/>
      <c r="E726" s="13"/>
      <c r="F726" s="13"/>
      <c r="G726" s="13"/>
      <c r="H726" s="15"/>
      <c r="I726" s="666"/>
      <c r="J726" s="666"/>
      <c r="K726" s="666"/>
      <c r="L726" s="666"/>
      <c r="M726" s="666"/>
      <c r="N726" s="666"/>
      <c r="O726" s="666"/>
      <c r="P726" s="30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39"/>
      <c r="AE726" s="190"/>
      <c r="AF726" s="13"/>
      <c r="AG726" s="13"/>
      <c r="AH726" s="13"/>
      <c r="AI726" s="13"/>
      <c r="AJ726" s="13"/>
    </row>
    <row r="727" spans="1:36" ht="12" customHeight="1" x14ac:dyDescent="0.25">
      <c r="A727" s="13"/>
      <c r="B727" s="13"/>
      <c r="C727" s="13"/>
      <c r="D727" s="13"/>
      <c r="E727" s="13"/>
      <c r="F727" s="13"/>
      <c r="G727" s="13"/>
      <c r="H727" s="15"/>
      <c r="I727" s="666"/>
      <c r="J727" s="666"/>
      <c r="K727" s="666"/>
      <c r="L727" s="666"/>
      <c r="M727" s="666"/>
      <c r="N727" s="666"/>
      <c r="O727" s="666"/>
      <c r="P727" s="30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39"/>
      <c r="AE727" s="190"/>
      <c r="AF727" s="13"/>
      <c r="AG727" s="13"/>
      <c r="AH727" s="13"/>
      <c r="AI727" s="13"/>
      <c r="AJ727" s="13"/>
    </row>
    <row r="728" spans="1:36" ht="12" customHeight="1" x14ac:dyDescent="0.25">
      <c r="A728" s="13"/>
      <c r="B728" s="13"/>
      <c r="C728" s="13"/>
      <c r="D728" s="13"/>
      <c r="E728" s="13"/>
      <c r="F728" s="13"/>
      <c r="G728" s="13"/>
      <c r="H728" s="15"/>
      <c r="I728" s="666"/>
      <c r="J728" s="666"/>
      <c r="K728" s="666"/>
      <c r="L728" s="666"/>
      <c r="M728" s="666"/>
      <c r="N728" s="666"/>
      <c r="O728" s="666"/>
      <c r="P728" s="30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39"/>
      <c r="AE728" s="190"/>
      <c r="AF728" s="13"/>
      <c r="AG728" s="13"/>
      <c r="AH728" s="13"/>
      <c r="AI728" s="13"/>
      <c r="AJ728" s="13"/>
    </row>
    <row r="729" spans="1:36" ht="12" customHeight="1" x14ac:dyDescent="0.25">
      <c r="A729" s="13"/>
      <c r="B729" s="13"/>
      <c r="C729" s="13"/>
      <c r="D729" s="13"/>
      <c r="E729" s="13"/>
      <c r="F729" s="13"/>
      <c r="G729" s="13"/>
      <c r="H729" s="15"/>
      <c r="I729" s="666"/>
      <c r="J729" s="666"/>
      <c r="K729" s="666"/>
      <c r="L729" s="666"/>
      <c r="M729" s="666"/>
      <c r="N729" s="666"/>
      <c r="O729" s="666"/>
      <c r="P729" s="30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39"/>
      <c r="AE729" s="190"/>
      <c r="AF729" s="13"/>
      <c r="AG729" s="13"/>
      <c r="AH729" s="13"/>
      <c r="AI729" s="13"/>
      <c r="AJ729" s="13"/>
    </row>
    <row r="730" spans="1:36" ht="12" customHeight="1" x14ac:dyDescent="0.25">
      <c r="A730" s="13"/>
      <c r="B730" s="13"/>
      <c r="C730" s="13"/>
      <c r="D730" s="13"/>
      <c r="E730" s="13"/>
      <c r="F730" s="13"/>
      <c r="G730" s="13"/>
      <c r="H730" s="15"/>
      <c r="I730" s="666"/>
      <c r="J730" s="666"/>
      <c r="K730" s="666"/>
      <c r="L730" s="666"/>
      <c r="M730" s="666"/>
      <c r="N730" s="666"/>
      <c r="O730" s="666"/>
      <c r="P730" s="30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39"/>
      <c r="AE730" s="190"/>
      <c r="AF730" s="13"/>
      <c r="AG730" s="13"/>
      <c r="AH730" s="13"/>
      <c r="AI730" s="13"/>
      <c r="AJ730" s="13"/>
    </row>
    <row r="731" spans="1:36" ht="12" customHeight="1" x14ac:dyDescent="0.25">
      <c r="A731" s="13"/>
      <c r="B731" s="13"/>
      <c r="C731" s="13"/>
      <c r="D731" s="13"/>
      <c r="E731" s="13"/>
      <c r="F731" s="13"/>
      <c r="G731" s="13"/>
      <c r="H731" s="15"/>
      <c r="I731" s="666"/>
      <c r="J731" s="666"/>
      <c r="K731" s="666"/>
      <c r="L731" s="666"/>
      <c r="M731" s="666"/>
      <c r="N731" s="666"/>
      <c r="O731" s="666"/>
      <c r="P731" s="30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39"/>
      <c r="AE731" s="190"/>
      <c r="AF731" s="13"/>
      <c r="AG731" s="13"/>
      <c r="AH731" s="13"/>
      <c r="AI731" s="13"/>
      <c r="AJ731" s="13"/>
    </row>
    <row r="732" spans="1:36" ht="12" customHeight="1" x14ac:dyDescent="0.25">
      <c r="A732" s="13"/>
      <c r="B732" s="13"/>
      <c r="C732" s="13"/>
      <c r="D732" s="13"/>
      <c r="E732" s="13"/>
      <c r="F732" s="13"/>
      <c r="G732" s="13"/>
      <c r="H732" s="15"/>
      <c r="I732" s="666"/>
      <c r="J732" s="666"/>
      <c r="K732" s="666"/>
      <c r="L732" s="666"/>
      <c r="M732" s="666"/>
      <c r="N732" s="666"/>
      <c r="O732" s="666"/>
      <c r="P732" s="30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39"/>
      <c r="AE732" s="190"/>
      <c r="AF732" s="13"/>
      <c r="AG732" s="13"/>
      <c r="AH732" s="13"/>
      <c r="AI732" s="13"/>
      <c r="AJ732" s="13"/>
    </row>
    <row r="733" spans="1:36" ht="12" customHeight="1" x14ac:dyDescent="0.25">
      <c r="A733" s="13"/>
      <c r="B733" s="13"/>
      <c r="C733" s="13"/>
      <c r="D733" s="13"/>
      <c r="E733" s="13"/>
      <c r="F733" s="13"/>
      <c r="G733" s="13"/>
      <c r="H733" s="15"/>
      <c r="I733" s="666"/>
      <c r="J733" s="666"/>
      <c r="K733" s="666"/>
      <c r="L733" s="666"/>
      <c r="M733" s="666"/>
      <c r="N733" s="666"/>
      <c r="O733" s="666"/>
      <c r="P733" s="30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39"/>
      <c r="AE733" s="190"/>
      <c r="AF733" s="13"/>
      <c r="AG733" s="13"/>
      <c r="AH733" s="13"/>
      <c r="AI733" s="13"/>
      <c r="AJ733" s="13"/>
    </row>
    <row r="734" spans="1:36" ht="12" customHeight="1" x14ac:dyDescent="0.25">
      <c r="A734" s="13"/>
      <c r="B734" s="13"/>
      <c r="C734" s="13"/>
      <c r="D734" s="13"/>
      <c r="E734" s="13"/>
      <c r="F734" s="13"/>
      <c r="G734" s="13"/>
      <c r="H734" s="15"/>
      <c r="I734" s="666"/>
      <c r="J734" s="666"/>
      <c r="K734" s="666"/>
      <c r="L734" s="666"/>
      <c r="M734" s="666"/>
      <c r="N734" s="666"/>
      <c r="O734" s="666"/>
      <c r="P734" s="30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39"/>
      <c r="AE734" s="190"/>
      <c r="AF734" s="13"/>
      <c r="AG734" s="13"/>
      <c r="AH734" s="13"/>
      <c r="AI734" s="13"/>
      <c r="AJ734" s="13"/>
    </row>
    <row r="735" spans="1:36" ht="12" customHeight="1" x14ac:dyDescent="0.25">
      <c r="A735" s="13"/>
      <c r="B735" s="13"/>
      <c r="C735" s="13"/>
      <c r="D735" s="13"/>
      <c r="E735" s="13"/>
      <c r="F735" s="13"/>
      <c r="G735" s="13"/>
      <c r="H735" s="15"/>
      <c r="I735" s="666"/>
      <c r="J735" s="666"/>
      <c r="K735" s="666"/>
      <c r="L735" s="666"/>
      <c r="M735" s="666"/>
      <c r="N735" s="666"/>
      <c r="O735" s="666"/>
      <c r="P735" s="30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39"/>
      <c r="AE735" s="190"/>
      <c r="AF735" s="13"/>
      <c r="AG735" s="13"/>
      <c r="AH735" s="13"/>
      <c r="AI735" s="13"/>
      <c r="AJ735" s="13"/>
    </row>
    <row r="736" spans="1:36" ht="12" customHeight="1" x14ac:dyDescent="0.25">
      <c r="A736" s="13"/>
      <c r="B736" s="13"/>
      <c r="C736" s="13"/>
      <c r="D736" s="13"/>
      <c r="E736" s="13"/>
      <c r="F736" s="13"/>
      <c r="G736" s="13"/>
      <c r="H736" s="15"/>
      <c r="I736" s="666"/>
      <c r="J736" s="666"/>
      <c r="K736" s="666"/>
      <c r="L736" s="666"/>
      <c r="M736" s="666"/>
      <c r="N736" s="666"/>
      <c r="O736" s="666"/>
      <c r="P736" s="30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39"/>
      <c r="AE736" s="190"/>
      <c r="AF736" s="13"/>
      <c r="AG736" s="13"/>
      <c r="AH736" s="13"/>
      <c r="AI736" s="13"/>
      <c r="AJ736" s="13"/>
    </row>
    <row r="737" spans="1:36" ht="12" customHeight="1" x14ac:dyDescent="0.25">
      <c r="A737" s="13"/>
      <c r="B737" s="13"/>
      <c r="C737" s="13"/>
      <c r="D737" s="13"/>
      <c r="E737" s="13"/>
      <c r="F737" s="13"/>
      <c r="G737" s="13"/>
      <c r="H737" s="15"/>
      <c r="I737" s="666"/>
      <c r="J737" s="666"/>
      <c r="K737" s="666"/>
      <c r="L737" s="666"/>
      <c r="M737" s="666"/>
      <c r="N737" s="666"/>
      <c r="O737" s="666"/>
      <c r="P737" s="30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39"/>
      <c r="AE737" s="190"/>
      <c r="AF737" s="13"/>
      <c r="AG737" s="13"/>
      <c r="AH737" s="13"/>
      <c r="AI737" s="13"/>
      <c r="AJ737" s="13"/>
    </row>
    <row r="738" spans="1:36" ht="12" customHeight="1" x14ac:dyDescent="0.25">
      <c r="A738" s="13"/>
      <c r="B738" s="13"/>
      <c r="C738" s="13"/>
      <c r="D738" s="13"/>
      <c r="E738" s="13"/>
      <c r="F738" s="13"/>
      <c r="G738" s="13"/>
      <c r="H738" s="15"/>
      <c r="I738" s="666"/>
      <c r="J738" s="666"/>
      <c r="K738" s="666"/>
      <c r="L738" s="666"/>
      <c r="M738" s="666"/>
      <c r="N738" s="666"/>
      <c r="O738" s="666"/>
      <c r="P738" s="30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39"/>
      <c r="AE738" s="190"/>
      <c r="AF738" s="13"/>
      <c r="AG738" s="13"/>
      <c r="AH738" s="13"/>
      <c r="AI738" s="13"/>
      <c r="AJ738" s="13"/>
    </row>
    <row r="739" spans="1:36" ht="12" customHeight="1" x14ac:dyDescent="0.25">
      <c r="A739" s="13"/>
      <c r="B739" s="13"/>
      <c r="C739" s="13"/>
      <c r="D739" s="13"/>
      <c r="E739" s="13"/>
      <c r="F739" s="13"/>
      <c r="G739" s="13"/>
      <c r="H739" s="15"/>
      <c r="I739" s="666"/>
      <c r="J739" s="666"/>
      <c r="K739" s="666"/>
      <c r="L739" s="666"/>
      <c r="M739" s="666"/>
      <c r="N739" s="666"/>
      <c r="O739" s="666"/>
      <c r="P739" s="30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39"/>
      <c r="AE739" s="190"/>
      <c r="AF739" s="13"/>
      <c r="AG739" s="13"/>
      <c r="AH739" s="13"/>
      <c r="AI739" s="13"/>
      <c r="AJ739" s="13"/>
    </row>
    <row r="740" spans="1:36" ht="12" customHeight="1" x14ac:dyDescent="0.25">
      <c r="A740" s="13"/>
      <c r="B740" s="13"/>
      <c r="C740" s="13"/>
      <c r="D740" s="13"/>
      <c r="E740" s="13"/>
      <c r="F740" s="13"/>
      <c r="G740" s="13"/>
      <c r="H740" s="15"/>
      <c r="I740" s="666"/>
      <c r="J740" s="666"/>
      <c r="K740" s="666"/>
      <c r="L740" s="666"/>
      <c r="M740" s="666"/>
      <c r="N740" s="666"/>
      <c r="O740" s="666"/>
      <c r="P740" s="30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39"/>
      <c r="AE740" s="190"/>
      <c r="AF740" s="13"/>
      <c r="AG740" s="13"/>
      <c r="AH740" s="13"/>
      <c r="AI740" s="13"/>
      <c r="AJ740" s="13"/>
    </row>
    <row r="741" spans="1:36" ht="12" customHeight="1" x14ac:dyDescent="0.25">
      <c r="A741" s="13"/>
      <c r="B741" s="13"/>
      <c r="C741" s="13"/>
      <c r="D741" s="13"/>
      <c r="E741" s="13"/>
      <c r="F741" s="13"/>
      <c r="G741" s="13"/>
      <c r="H741" s="15"/>
      <c r="I741" s="666"/>
      <c r="J741" s="666"/>
      <c r="K741" s="666"/>
      <c r="L741" s="666"/>
      <c r="M741" s="666"/>
      <c r="N741" s="666"/>
      <c r="O741" s="666"/>
      <c r="P741" s="30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39"/>
      <c r="AE741" s="190"/>
      <c r="AF741" s="13"/>
      <c r="AG741" s="13"/>
      <c r="AH741" s="13"/>
      <c r="AI741" s="13"/>
      <c r="AJ741" s="13"/>
    </row>
    <row r="742" spans="1:36" ht="12" customHeight="1" x14ac:dyDescent="0.25">
      <c r="A742" s="13"/>
      <c r="B742" s="13"/>
      <c r="C742" s="13"/>
      <c r="D742" s="13"/>
      <c r="E742" s="13"/>
      <c r="F742" s="13"/>
      <c r="G742" s="13"/>
      <c r="H742" s="15"/>
      <c r="I742" s="666"/>
      <c r="J742" s="666"/>
      <c r="K742" s="666"/>
      <c r="L742" s="666"/>
      <c r="M742" s="666"/>
      <c r="N742" s="666"/>
      <c r="O742" s="666"/>
      <c r="P742" s="30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39"/>
      <c r="AE742" s="190"/>
      <c r="AF742" s="13"/>
      <c r="AG742" s="13"/>
      <c r="AH742" s="13"/>
      <c r="AI742" s="13"/>
      <c r="AJ742" s="13"/>
    </row>
    <row r="743" spans="1:36" ht="12" customHeight="1" x14ac:dyDescent="0.25">
      <c r="A743" s="13"/>
      <c r="B743" s="13"/>
      <c r="C743" s="13"/>
      <c r="D743" s="13"/>
      <c r="E743" s="13"/>
      <c r="F743" s="13"/>
      <c r="G743" s="13"/>
      <c r="H743" s="15"/>
      <c r="I743" s="666"/>
      <c r="J743" s="666"/>
      <c r="K743" s="666"/>
      <c r="L743" s="666"/>
      <c r="M743" s="666"/>
      <c r="N743" s="666"/>
      <c r="O743" s="666"/>
      <c r="P743" s="30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39"/>
      <c r="AE743" s="190"/>
      <c r="AF743" s="13"/>
      <c r="AG743" s="13"/>
      <c r="AH743" s="13"/>
      <c r="AI743" s="13"/>
      <c r="AJ743" s="13"/>
    </row>
    <row r="744" spans="1:36" ht="12" customHeight="1" x14ac:dyDescent="0.25">
      <c r="A744" s="13"/>
      <c r="B744" s="13"/>
      <c r="C744" s="13"/>
      <c r="D744" s="13"/>
      <c r="E744" s="13"/>
      <c r="F744" s="13"/>
      <c r="G744" s="13"/>
      <c r="H744" s="15"/>
      <c r="I744" s="666"/>
      <c r="J744" s="666"/>
      <c r="K744" s="666"/>
      <c r="L744" s="666"/>
      <c r="M744" s="666"/>
      <c r="N744" s="666"/>
      <c r="O744" s="666"/>
      <c r="P744" s="30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39"/>
      <c r="AE744" s="190"/>
      <c r="AF744" s="13"/>
      <c r="AG744" s="13"/>
      <c r="AH744" s="13"/>
      <c r="AI744" s="13"/>
      <c r="AJ744" s="13"/>
    </row>
    <row r="745" spans="1:36" ht="12" customHeight="1" x14ac:dyDescent="0.25">
      <c r="A745" s="13"/>
      <c r="B745" s="13"/>
      <c r="C745" s="13"/>
      <c r="D745" s="13"/>
      <c r="E745" s="13"/>
      <c r="F745" s="13"/>
      <c r="G745" s="13"/>
      <c r="H745" s="15"/>
      <c r="I745" s="666"/>
      <c r="J745" s="666"/>
      <c r="K745" s="666"/>
      <c r="L745" s="666"/>
      <c r="M745" s="666"/>
      <c r="N745" s="666"/>
      <c r="O745" s="666"/>
      <c r="P745" s="30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39"/>
      <c r="AE745" s="190"/>
      <c r="AF745" s="13"/>
      <c r="AG745" s="13"/>
      <c r="AH745" s="13"/>
      <c r="AI745" s="13"/>
      <c r="AJ745" s="13"/>
    </row>
    <row r="746" spans="1:36" ht="12" customHeight="1" x14ac:dyDescent="0.25">
      <c r="A746" s="13"/>
      <c r="B746" s="13"/>
      <c r="C746" s="13"/>
      <c r="D746" s="13"/>
      <c r="E746" s="13"/>
      <c r="F746" s="13"/>
      <c r="G746" s="13"/>
      <c r="H746" s="15"/>
      <c r="I746" s="666"/>
      <c r="J746" s="666"/>
      <c r="K746" s="666"/>
      <c r="L746" s="666"/>
      <c r="M746" s="666"/>
      <c r="N746" s="666"/>
      <c r="O746" s="666"/>
      <c r="P746" s="30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39"/>
      <c r="AE746" s="190"/>
      <c r="AF746" s="13"/>
      <c r="AG746" s="13"/>
      <c r="AH746" s="13"/>
      <c r="AI746" s="13"/>
      <c r="AJ746" s="13"/>
    </row>
    <row r="747" spans="1:36" ht="12" customHeight="1" x14ac:dyDescent="0.25">
      <c r="A747" s="13"/>
      <c r="B747" s="13"/>
      <c r="C747" s="13"/>
      <c r="D747" s="13"/>
      <c r="E747" s="13"/>
      <c r="F747" s="13"/>
      <c r="G747" s="13"/>
      <c r="H747" s="15"/>
      <c r="I747" s="666"/>
      <c r="J747" s="666"/>
      <c r="K747" s="666"/>
      <c r="L747" s="666"/>
      <c r="M747" s="666"/>
      <c r="N747" s="666"/>
      <c r="O747" s="666"/>
      <c r="P747" s="30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39"/>
      <c r="AE747" s="190"/>
      <c r="AF747" s="13"/>
      <c r="AG747" s="13"/>
      <c r="AH747" s="13"/>
      <c r="AI747" s="13"/>
      <c r="AJ747" s="13"/>
    </row>
    <row r="748" spans="1:36" ht="12" customHeight="1" x14ac:dyDescent="0.25">
      <c r="A748" s="13"/>
      <c r="B748" s="13"/>
      <c r="C748" s="13"/>
      <c r="D748" s="13"/>
      <c r="E748" s="13"/>
      <c r="F748" s="13"/>
      <c r="G748" s="13"/>
      <c r="H748" s="15"/>
      <c r="I748" s="666"/>
      <c r="J748" s="666"/>
      <c r="K748" s="666"/>
      <c r="L748" s="666"/>
      <c r="M748" s="666"/>
      <c r="N748" s="666"/>
      <c r="O748" s="666"/>
      <c r="P748" s="30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39"/>
      <c r="AE748" s="190"/>
      <c r="AF748" s="13"/>
      <c r="AG748" s="13"/>
      <c r="AH748" s="13"/>
      <c r="AI748" s="13"/>
      <c r="AJ748" s="13"/>
    </row>
    <row r="749" spans="1:36" ht="12" customHeight="1" x14ac:dyDescent="0.25">
      <c r="A749" s="13"/>
      <c r="B749" s="13"/>
      <c r="C749" s="13"/>
      <c r="D749" s="13"/>
      <c r="E749" s="13"/>
      <c r="F749" s="13"/>
      <c r="G749" s="13"/>
      <c r="H749" s="15"/>
      <c r="I749" s="666"/>
      <c r="J749" s="666"/>
      <c r="K749" s="666"/>
      <c r="L749" s="666"/>
      <c r="M749" s="666"/>
      <c r="N749" s="666"/>
      <c r="O749" s="666"/>
      <c r="P749" s="30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39"/>
      <c r="AE749" s="190"/>
      <c r="AF749" s="13"/>
      <c r="AG749" s="13"/>
      <c r="AH749" s="13"/>
      <c r="AI749" s="13"/>
      <c r="AJ749" s="13"/>
    </row>
    <row r="750" spans="1:36" ht="12" customHeight="1" x14ac:dyDescent="0.25">
      <c r="A750" s="13"/>
      <c r="B750" s="13"/>
      <c r="C750" s="13"/>
      <c r="D750" s="13"/>
      <c r="E750" s="13"/>
      <c r="F750" s="13"/>
      <c r="G750" s="13"/>
      <c r="H750" s="15"/>
      <c r="I750" s="666"/>
      <c r="J750" s="666"/>
      <c r="K750" s="666"/>
      <c r="L750" s="666"/>
      <c r="M750" s="666"/>
      <c r="N750" s="666"/>
      <c r="O750" s="666"/>
      <c r="P750" s="30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39"/>
      <c r="AE750" s="190"/>
      <c r="AF750" s="13"/>
      <c r="AG750" s="13"/>
      <c r="AH750" s="13"/>
      <c r="AI750" s="13"/>
      <c r="AJ750" s="13"/>
    </row>
    <row r="751" spans="1:36" ht="12" customHeight="1" x14ac:dyDescent="0.25">
      <c r="A751" s="13"/>
      <c r="B751" s="13"/>
      <c r="C751" s="13"/>
      <c r="D751" s="13"/>
      <c r="E751" s="13"/>
      <c r="F751" s="13"/>
      <c r="G751" s="13"/>
      <c r="H751" s="15"/>
      <c r="I751" s="666"/>
      <c r="J751" s="666"/>
      <c r="K751" s="666"/>
      <c r="L751" s="666"/>
      <c r="M751" s="666"/>
      <c r="N751" s="666"/>
      <c r="O751" s="666"/>
      <c r="P751" s="30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39"/>
      <c r="AE751" s="190"/>
      <c r="AF751" s="13"/>
      <c r="AG751" s="13"/>
      <c r="AH751" s="13"/>
      <c r="AI751" s="13"/>
      <c r="AJ751" s="13"/>
    </row>
    <row r="752" spans="1:36" ht="12" customHeight="1" x14ac:dyDescent="0.25">
      <c r="A752" s="13"/>
      <c r="B752" s="13"/>
      <c r="C752" s="13"/>
      <c r="D752" s="13"/>
      <c r="E752" s="13"/>
      <c r="F752" s="13"/>
      <c r="G752" s="13"/>
      <c r="H752" s="15"/>
      <c r="I752" s="666"/>
      <c r="J752" s="666"/>
      <c r="K752" s="666"/>
      <c r="L752" s="666"/>
      <c r="M752" s="666"/>
      <c r="N752" s="666"/>
      <c r="O752" s="666"/>
      <c r="P752" s="30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39"/>
      <c r="AE752" s="190"/>
      <c r="AF752" s="13"/>
      <c r="AG752" s="13"/>
      <c r="AH752" s="13"/>
      <c r="AI752" s="13"/>
      <c r="AJ752" s="13"/>
    </row>
    <row r="753" spans="1:36" ht="12" customHeight="1" x14ac:dyDescent="0.25">
      <c r="A753" s="13"/>
      <c r="B753" s="13"/>
      <c r="C753" s="13"/>
      <c r="D753" s="13"/>
      <c r="E753" s="13"/>
      <c r="F753" s="13"/>
      <c r="G753" s="13"/>
      <c r="H753" s="15"/>
      <c r="I753" s="666"/>
      <c r="J753" s="666"/>
      <c r="K753" s="666"/>
      <c r="L753" s="666"/>
      <c r="M753" s="666"/>
      <c r="N753" s="666"/>
      <c r="O753" s="666"/>
      <c r="P753" s="30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39"/>
      <c r="AE753" s="190"/>
      <c r="AF753" s="13"/>
      <c r="AG753" s="13"/>
      <c r="AH753" s="13"/>
      <c r="AI753" s="13"/>
      <c r="AJ753" s="13"/>
    </row>
    <row r="754" spans="1:36" ht="12" customHeight="1" x14ac:dyDescent="0.25">
      <c r="A754" s="13"/>
      <c r="B754" s="13"/>
      <c r="C754" s="13"/>
      <c r="D754" s="13"/>
      <c r="E754" s="13"/>
      <c r="F754" s="13"/>
      <c r="G754" s="13"/>
      <c r="H754" s="15"/>
      <c r="I754" s="666"/>
      <c r="J754" s="666"/>
      <c r="K754" s="666"/>
      <c r="L754" s="666"/>
      <c r="M754" s="666"/>
      <c r="N754" s="666"/>
      <c r="O754" s="666"/>
      <c r="P754" s="30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39"/>
      <c r="AE754" s="190"/>
      <c r="AF754" s="13"/>
      <c r="AG754" s="13"/>
      <c r="AH754" s="13"/>
      <c r="AI754" s="13"/>
      <c r="AJ754" s="13"/>
    </row>
    <row r="755" spans="1:36" ht="12" customHeight="1" x14ac:dyDescent="0.25">
      <c r="A755" s="13"/>
      <c r="B755" s="13"/>
      <c r="C755" s="13"/>
      <c r="D755" s="13"/>
      <c r="E755" s="13"/>
      <c r="F755" s="13"/>
      <c r="G755" s="13"/>
      <c r="H755" s="15"/>
      <c r="I755" s="666"/>
      <c r="J755" s="666"/>
      <c r="K755" s="666"/>
      <c r="L755" s="666"/>
      <c r="M755" s="666"/>
      <c r="N755" s="666"/>
      <c r="O755" s="666"/>
      <c r="P755" s="30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39"/>
      <c r="AE755" s="190"/>
      <c r="AF755" s="13"/>
      <c r="AG755" s="13"/>
      <c r="AH755" s="13"/>
      <c r="AI755" s="13"/>
      <c r="AJ755" s="13"/>
    </row>
    <row r="756" spans="1:36" ht="12" customHeight="1" x14ac:dyDescent="0.25">
      <c r="A756" s="13"/>
      <c r="B756" s="13"/>
      <c r="C756" s="13"/>
      <c r="D756" s="13"/>
      <c r="E756" s="13"/>
      <c r="F756" s="13"/>
      <c r="G756" s="13"/>
      <c r="H756" s="15"/>
      <c r="I756" s="666"/>
      <c r="J756" s="666"/>
      <c r="K756" s="666"/>
      <c r="L756" s="666"/>
      <c r="M756" s="666"/>
      <c r="N756" s="666"/>
      <c r="O756" s="666"/>
      <c r="P756" s="30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39"/>
      <c r="AE756" s="190"/>
      <c r="AF756" s="13"/>
      <c r="AG756" s="13"/>
      <c r="AH756" s="13"/>
      <c r="AI756" s="13"/>
      <c r="AJ756" s="13"/>
    </row>
    <row r="757" spans="1:36" ht="12" customHeight="1" x14ac:dyDescent="0.25">
      <c r="A757" s="13"/>
      <c r="B757" s="13"/>
      <c r="C757" s="13"/>
      <c r="D757" s="13"/>
      <c r="E757" s="13"/>
      <c r="F757" s="13"/>
      <c r="G757" s="13"/>
      <c r="H757" s="15"/>
      <c r="I757" s="666"/>
      <c r="J757" s="666"/>
      <c r="K757" s="666"/>
      <c r="L757" s="666"/>
      <c r="M757" s="666"/>
      <c r="N757" s="666"/>
      <c r="O757" s="666"/>
      <c r="P757" s="30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39"/>
      <c r="AE757" s="190"/>
      <c r="AF757" s="13"/>
      <c r="AG757" s="13"/>
      <c r="AH757" s="13"/>
      <c r="AI757" s="13"/>
      <c r="AJ757" s="13"/>
    </row>
    <row r="758" spans="1:36" ht="12" customHeight="1" x14ac:dyDescent="0.25">
      <c r="A758" s="13"/>
      <c r="B758" s="13"/>
      <c r="C758" s="13"/>
      <c r="D758" s="13"/>
      <c r="E758" s="13"/>
      <c r="F758" s="13"/>
      <c r="G758" s="13"/>
      <c r="H758" s="15"/>
      <c r="I758" s="666"/>
      <c r="J758" s="666"/>
      <c r="K758" s="666"/>
      <c r="L758" s="666"/>
      <c r="M758" s="666"/>
      <c r="N758" s="666"/>
      <c r="O758" s="666"/>
      <c r="P758" s="30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39"/>
      <c r="AE758" s="190"/>
      <c r="AF758" s="13"/>
      <c r="AG758" s="13"/>
      <c r="AH758" s="13"/>
      <c r="AI758" s="13"/>
      <c r="AJ758" s="13"/>
    </row>
    <row r="759" spans="1:36" ht="12" customHeight="1" x14ac:dyDescent="0.25">
      <c r="A759" s="13"/>
      <c r="B759" s="13"/>
      <c r="C759" s="13"/>
      <c r="D759" s="13"/>
      <c r="E759" s="13"/>
      <c r="F759" s="13"/>
      <c r="G759" s="13"/>
      <c r="H759" s="15"/>
      <c r="I759" s="666"/>
      <c r="J759" s="666"/>
      <c r="K759" s="666"/>
      <c r="L759" s="666"/>
      <c r="M759" s="666"/>
      <c r="N759" s="666"/>
      <c r="O759" s="666"/>
      <c r="P759" s="30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39"/>
      <c r="AE759" s="190"/>
      <c r="AF759" s="13"/>
      <c r="AG759" s="13"/>
      <c r="AH759" s="13"/>
      <c r="AI759" s="13"/>
      <c r="AJ759" s="13"/>
    </row>
    <row r="760" spans="1:36" ht="12" customHeight="1" x14ac:dyDescent="0.25">
      <c r="A760" s="13"/>
      <c r="B760" s="13"/>
      <c r="C760" s="13"/>
      <c r="D760" s="13"/>
      <c r="E760" s="13"/>
      <c r="F760" s="13"/>
      <c r="G760" s="13"/>
      <c r="H760" s="15"/>
      <c r="I760" s="666"/>
      <c r="J760" s="666"/>
      <c r="K760" s="666"/>
      <c r="L760" s="666"/>
      <c r="M760" s="666"/>
      <c r="N760" s="666"/>
      <c r="O760" s="666"/>
      <c r="P760" s="30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39"/>
      <c r="AE760" s="190"/>
      <c r="AF760" s="13"/>
      <c r="AG760" s="13"/>
      <c r="AH760" s="13"/>
      <c r="AI760" s="13"/>
      <c r="AJ760" s="13"/>
    </row>
    <row r="761" spans="1:36" ht="12" customHeight="1" x14ac:dyDescent="0.25">
      <c r="A761" s="13"/>
      <c r="B761" s="13"/>
      <c r="C761" s="13"/>
      <c r="D761" s="13"/>
      <c r="E761" s="13"/>
      <c r="F761" s="13"/>
      <c r="G761" s="13"/>
      <c r="H761" s="15"/>
      <c r="I761" s="666"/>
      <c r="J761" s="666"/>
      <c r="K761" s="666"/>
      <c r="L761" s="666"/>
      <c r="M761" s="666"/>
      <c r="N761" s="666"/>
      <c r="O761" s="666"/>
      <c r="P761" s="30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39"/>
      <c r="AE761" s="190"/>
      <c r="AF761" s="13"/>
      <c r="AG761" s="13"/>
      <c r="AH761" s="13"/>
      <c r="AI761" s="13"/>
      <c r="AJ761" s="13"/>
    </row>
    <row r="762" spans="1:36" ht="12" customHeight="1" x14ac:dyDescent="0.25">
      <c r="A762" s="13"/>
      <c r="B762" s="13"/>
      <c r="C762" s="13"/>
      <c r="D762" s="13"/>
      <c r="E762" s="13"/>
      <c r="F762" s="13"/>
      <c r="G762" s="13"/>
      <c r="H762" s="15"/>
      <c r="I762" s="666"/>
      <c r="J762" s="666"/>
      <c r="K762" s="666"/>
      <c r="L762" s="666"/>
      <c r="M762" s="666"/>
      <c r="N762" s="666"/>
      <c r="O762" s="666"/>
      <c r="P762" s="30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39"/>
      <c r="AE762" s="190"/>
      <c r="AF762" s="13"/>
      <c r="AG762" s="13"/>
      <c r="AH762" s="13"/>
      <c r="AI762" s="13"/>
      <c r="AJ762" s="13"/>
    </row>
    <row r="763" spans="1:36" ht="12" customHeight="1" x14ac:dyDescent="0.25">
      <c r="A763" s="13"/>
      <c r="B763" s="13"/>
      <c r="C763" s="13"/>
      <c r="D763" s="13"/>
      <c r="E763" s="13"/>
      <c r="F763" s="13"/>
      <c r="G763" s="13"/>
      <c r="H763" s="15"/>
      <c r="I763" s="666"/>
      <c r="J763" s="666"/>
      <c r="K763" s="666"/>
      <c r="L763" s="666"/>
      <c r="M763" s="666"/>
      <c r="N763" s="666"/>
      <c r="O763" s="666"/>
      <c r="P763" s="30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39"/>
      <c r="AE763" s="190"/>
      <c r="AF763" s="13"/>
      <c r="AG763" s="13"/>
      <c r="AH763" s="13"/>
      <c r="AI763" s="13"/>
      <c r="AJ763" s="13"/>
    </row>
    <row r="764" spans="1:36" ht="12" customHeight="1" x14ac:dyDescent="0.25">
      <c r="A764" s="13"/>
      <c r="B764" s="13"/>
      <c r="C764" s="13"/>
      <c r="D764" s="13"/>
      <c r="E764" s="13"/>
      <c r="F764" s="13"/>
      <c r="G764" s="13"/>
      <c r="H764" s="15"/>
      <c r="I764" s="666"/>
      <c r="J764" s="666"/>
      <c r="K764" s="666"/>
      <c r="L764" s="666"/>
      <c r="M764" s="666"/>
      <c r="N764" s="666"/>
      <c r="O764" s="666"/>
      <c r="P764" s="30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39"/>
      <c r="AE764" s="190"/>
      <c r="AF764" s="13"/>
      <c r="AG764" s="13"/>
      <c r="AH764" s="13"/>
      <c r="AI764" s="13"/>
      <c r="AJ764" s="13"/>
    </row>
    <row r="765" spans="1:36" ht="12" customHeight="1" x14ac:dyDescent="0.25">
      <c r="A765" s="13"/>
      <c r="B765" s="13"/>
      <c r="C765" s="13"/>
      <c r="D765" s="13"/>
      <c r="E765" s="13"/>
      <c r="F765" s="13"/>
      <c r="G765" s="13"/>
      <c r="H765" s="15"/>
      <c r="I765" s="666"/>
      <c r="J765" s="666"/>
      <c r="K765" s="666"/>
      <c r="L765" s="666"/>
      <c r="M765" s="666"/>
      <c r="N765" s="666"/>
      <c r="O765" s="666"/>
      <c r="P765" s="30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39"/>
      <c r="AE765" s="190"/>
      <c r="AF765" s="13"/>
      <c r="AG765" s="13"/>
      <c r="AH765" s="13"/>
      <c r="AI765" s="13"/>
      <c r="AJ765" s="13"/>
    </row>
    <row r="766" spans="1:36" ht="12" customHeight="1" x14ac:dyDescent="0.25">
      <c r="A766" s="13"/>
      <c r="B766" s="13"/>
      <c r="C766" s="13"/>
      <c r="D766" s="13"/>
      <c r="E766" s="13"/>
      <c r="F766" s="13"/>
      <c r="G766" s="13"/>
      <c r="H766" s="15"/>
      <c r="I766" s="666"/>
      <c r="J766" s="666"/>
      <c r="K766" s="666"/>
      <c r="L766" s="666"/>
      <c r="M766" s="666"/>
      <c r="N766" s="666"/>
      <c r="O766" s="666"/>
      <c r="P766" s="30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39"/>
      <c r="AE766" s="190"/>
      <c r="AF766" s="13"/>
      <c r="AG766" s="13"/>
      <c r="AH766" s="13"/>
      <c r="AI766" s="13"/>
      <c r="AJ766" s="13"/>
    </row>
    <row r="767" spans="1:36" ht="12" customHeight="1" x14ac:dyDescent="0.25">
      <c r="A767" s="13"/>
      <c r="B767" s="13"/>
      <c r="C767" s="13"/>
      <c r="D767" s="13"/>
      <c r="E767" s="13"/>
      <c r="F767" s="13"/>
      <c r="G767" s="13"/>
      <c r="H767" s="15"/>
      <c r="I767" s="666"/>
      <c r="J767" s="666"/>
      <c r="K767" s="666"/>
      <c r="L767" s="666"/>
      <c r="M767" s="666"/>
      <c r="N767" s="666"/>
      <c r="O767" s="666"/>
      <c r="P767" s="30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39"/>
      <c r="AE767" s="190"/>
      <c r="AF767" s="13"/>
      <c r="AG767" s="13"/>
      <c r="AH767" s="13"/>
      <c r="AI767" s="13"/>
      <c r="AJ767" s="13"/>
    </row>
    <row r="768" spans="1:36" ht="12" customHeight="1" x14ac:dyDescent="0.25">
      <c r="A768" s="13"/>
      <c r="B768" s="13"/>
      <c r="C768" s="13"/>
      <c r="D768" s="13"/>
      <c r="E768" s="13"/>
      <c r="F768" s="13"/>
      <c r="G768" s="13"/>
      <c r="H768" s="15"/>
      <c r="I768" s="666"/>
      <c r="J768" s="666"/>
      <c r="K768" s="666"/>
      <c r="L768" s="666"/>
      <c r="M768" s="666"/>
      <c r="N768" s="666"/>
      <c r="O768" s="666"/>
      <c r="P768" s="30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39"/>
      <c r="AE768" s="190"/>
      <c r="AF768" s="13"/>
      <c r="AG768" s="13"/>
      <c r="AH768" s="13"/>
      <c r="AI768" s="13"/>
      <c r="AJ768" s="13"/>
    </row>
    <row r="769" spans="1:36" ht="12" customHeight="1" x14ac:dyDescent="0.25">
      <c r="A769" s="13"/>
      <c r="B769" s="13"/>
      <c r="C769" s="13"/>
      <c r="D769" s="13"/>
      <c r="E769" s="13"/>
      <c r="F769" s="13"/>
      <c r="G769" s="13"/>
      <c r="H769" s="15"/>
      <c r="I769" s="666"/>
      <c r="J769" s="666"/>
      <c r="K769" s="666"/>
      <c r="L769" s="666"/>
      <c r="M769" s="666"/>
      <c r="N769" s="666"/>
      <c r="O769" s="666"/>
      <c r="P769" s="30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39"/>
      <c r="AE769" s="190"/>
      <c r="AF769" s="13"/>
      <c r="AG769" s="13"/>
      <c r="AH769" s="13"/>
      <c r="AI769" s="13"/>
      <c r="AJ769" s="13"/>
    </row>
    <row r="770" spans="1:36" ht="12" customHeight="1" x14ac:dyDescent="0.25">
      <c r="A770" s="13"/>
      <c r="B770" s="13"/>
      <c r="C770" s="13"/>
      <c r="D770" s="13"/>
      <c r="E770" s="13"/>
      <c r="F770" s="13"/>
      <c r="G770" s="13"/>
      <c r="H770" s="15"/>
      <c r="I770" s="666"/>
      <c r="J770" s="666"/>
      <c r="K770" s="666"/>
      <c r="L770" s="666"/>
      <c r="M770" s="666"/>
      <c r="N770" s="666"/>
      <c r="O770" s="666"/>
      <c r="P770" s="30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39"/>
      <c r="AE770" s="190"/>
      <c r="AF770" s="13"/>
      <c r="AG770" s="13"/>
      <c r="AH770" s="13"/>
      <c r="AI770" s="13"/>
      <c r="AJ770" s="13"/>
    </row>
    <row r="771" spans="1:36" ht="12" customHeight="1" x14ac:dyDescent="0.25">
      <c r="A771" s="13"/>
      <c r="B771" s="13"/>
      <c r="C771" s="13"/>
      <c r="D771" s="13"/>
      <c r="E771" s="13"/>
      <c r="F771" s="13"/>
      <c r="G771" s="13"/>
      <c r="H771" s="15"/>
      <c r="I771" s="666"/>
      <c r="J771" s="666"/>
      <c r="K771" s="666"/>
      <c r="L771" s="666"/>
      <c r="M771" s="666"/>
      <c r="N771" s="666"/>
      <c r="O771" s="666"/>
      <c r="P771" s="30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39"/>
      <c r="AE771" s="190"/>
      <c r="AF771" s="13"/>
      <c r="AG771" s="13"/>
      <c r="AH771" s="13"/>
      <c r="AI771" s="13"/>
      <c r="AJ771" s="13"/>
    </row>
    <row r="772" spans="1:36" ht="12" customHeight="1" x14ac:dyDescent="0.25">
      <c r="A772" s="13"/>
      <c r="B772" s="13"/>
      <c r="C772" s="13"/>
      <c r="D772" s="13"/>
      <c r="E772" s="13"/>
      <c r="F772" s="13"/>
      <c r="G772" s="13"/>
      <c r="H772" s="15"/>
      <c r="I772" s="666"/>
      <c r="J772" s="666"/>
      <c r="K772" s="666"/>
      <c r="L772" s="666"/>
      <c r="M772" s="666"/>
      <c r="N772" s="666"/>
      <c r="O772" s="666"/>
      <c r="P772" s="30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39"/>
      <c r="AE772" s="190"/>
      <c r="AF772" s="13"/>
      <c r="AG772" s="13"/>
      <c r="AH772" s="13"/>
      <c r="AI772" s="13"/>
      <c r="AJ772" s="13"/>
    </row>
    <row r="773" spans="1:36" ht="12" customHeight="1" x14ac:dyDescent="0.25">
      <c r="A773" s="13"/>
      <c r="B773" s="13"/>
      <c r="C773" s="13"/>
      <c r="D773" s="13"/>
      <c r="E773" s="13"/>
      <c r="F773" s="13"/>
      <c r="G773" s="13"/>
      <c r="H773" s="15"/>
      <c r="I773" s="666"/>
      <c r="J773" s="666"/>
      <c r="K773" s="666"/>
      <c r="L773" s="666"/>
      <c r="M773" s="666"/>
      <c r="N773" s="666"/>
      <c r="O773" s="666"/>
      <c r="P773" s="30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39"/>
      <c r="AE773" s="190"/>
      <c r="AF773" s="13"/>
      <c r="AG773" s="13"/>
      <c r="AH773" s="13"/>
      <c r="AI773" s="13"/>
      <c r="AJ773" s="13"/>
    </row>
    <row r="774" spans="1:36" ht="12" customHeight="1" x14ac:dyDescent="0.25">
      <c r="A774" s="13"/>
      <c r="B774" s="13"/>
      <c r="C774" s="13"/>
      <c r="D774" s="13"/>
      <c r="E774" s="13"/>
      <c r="F774" s="13"/>
      <c r="G774" s="13"/>
      <c r="H774" s="15"/>
      <c r="I774" s="666"/>
      <c r="J774" s="666"/>
      <c r="K774" s="666"/>
      <c r="L774" s="666"/>
      <c r="M774" s="666"/>
      <c r="N774" s="666"/>
      <c r="O774" s="666"/>
      <c r="P774" s="30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39"/>
      <c r="AE774" s="190"/>
      <c r="AF774" s="13"/>
      <c r="AG774" s="13"/>
      <c r="AH774" s="13"/>
      <c r="AI774" s="13"/>
      <c r="AJ774" s="13"/>
    </row>
    <row r="775" spans="1:36" ht="12" customHeight="1" x14ac:dyDescent="0.25">
      <c r="A775" s="13"/>
      <c r="B775" s="13"/>
      <c r="C775" s="13"/>
      <c r="D775" s="13"/>
      <c r="E775" s="13"/>
      <c r="F775" s="13"/>
      <c r="G775" s="13"/>
      <c r="H775" s="15"/>
      <c r="I775" s="666"/>
      <c r="J775" s="666"/>
      <c r="K775" s="666"/>
      <c r="L775" s="666"/>
      <c r="M775" s="666"/>
      <c r="N775" s="666"/>
      <c r="O775" s="666"/>
      <c r="P775" s="30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39"/>
      <c r="AE775" s="190"/>
      <c r="AF775" s="13"/>
      <c r="AG775" s="13"/>
      <c r="AH775" s="13"/>
      <c r="AI775" s="13"/>
      <c r="AJ775" s="13"/>
    </row>
    <row r="776" spans="1:36" ht="12" customHeight="1" x14ac:dyDescent="0.25">
      <c r="A776" s="13"/>
      <c r="B776" s="13"/>
      <c r="C776" s="13"/>
      <c r="D776" s="13"/>
      <c r="E776" s="13"/>
      <c r="F776" s="13"/>
      <c r="G776" s="13"/>
      <c r="H776" s="15"/>
      <c r="I776" s="666"/>
      <c r="J776" s="666"/>
      <c r="K776" s="666"/>
      <c r="L776" s="666"/>
      <c r="M776" s="666"/>
      <c r="N776" s="666"/>
      <c r="O776" s="666"/>
      <c r="P776" s="30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39"/>
      <c r="AE776" s="190"/>
      <c r="AF776" s="13"/>
      <c r="AG776" s="13"/>
      <c r="AH776" s="13"/>
      <c r="AI776" s="13"/>
      <c r="AJ776" s="13"/>
    </row>
    <row r="777" spans="1:36" ht="12" customHeight="1" x14ac:dyDescent="0.25">
      <c r="A777" s="13"/>
      <c r="B777" s="13"/>
      <c r="C777" s="13"/>
      <c r="D777" s="13"/>
      <c r="E777" s="13"/>
      <c r="F777" s="13"/>
      <c r="G777" s="13"/>
      <c r="H777" s="15"/>
      <c r="I777" s="666"/>
      <c r="J777" s="666"/>
      <c r="K777" s="666"/>
      <c r="L777" s="666"/>
      <c r="M777" s="666"/>
      <c r="N777" s="666"/>
      <c r="O777" s="666"/>
      <c r="P777" s="30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39"/>
      <c r="AE777" s="190"/>
      <c r="AF777" s="13"/>
      <c r="AG777" s="13"/>
      <c r="AH777" s="13"/>
      <c r="AI777" s="13"/>
      <c r="AJ777" s="13"/>
    </row>
    <row r="778" spans="1:36" ht="12" customHeight="1" x14ac:dyDescent="0.25">
      <c r="A778" s="13"/>
      <c r="B778" s="13"/>
      <c r="C778" s="13"/>
      <c r="D778" s="13"/>
      <c r="E778" s="13"/>
      <c r="F778" s="13"/>
      <c r="G778" s="13"/>
      <c r="H778" s="15"/>
      <c r="I778" s="666"/>
      <c r="J778" s="666"/>
      <c r="K778" s="666"/>
      <c r="L778" s="666"/>
      <c r="M778" s="666"/>
      <c r="N778" s="666"/>
      <c r="O778" s="666"/>
      <c r="P778" s="30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39"/>
      <c r="AE778" s="190"/>
      <c r="AF778" s="13"/>
      <c r="AG778" s="13"/>
      <c r="AH778" s="13"/>
      <c r="AI778" s="13"/>
      <c r="AJ778" s="13"/>
    </row>
    <row r="779" spans="1:36" ht="12" customHeight="1" x14ac:dyDescent="0.25">
      <c r="A779" s="13"/>
      <c r="B779" s="13"/>
      <c r="C779" s="13"/>
      <c r="D779" s="13"/>
      <c r="E779" s="13"/>
      <c r="F779" s="13"/>
      <c r="G779" s="13"/>
      <c r="H779" s="15"/>
      <c r="I779" s="666"/>
      <c r="J779" s="666"/>
      <c r="K779" s="666"/>
      <c r="L779" s="666"/>
      <c r="M779" s="666"/>
      <c r="N779" s="666"/>
      <c r="O779" s="666"/>
      <c r="P779" s="30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39"/>
      <c r="AE779" s="190"/>
      <c r="AF779" s="13"/>
      <c r="AG779" s="13"/>
      <c r="AH779" s="13"/>
      <c r="AI779" s="13"/>
      <c r="AJ779" s="13"/>
    </row>
    <row r="780" spans="1:36" ht="12" customHeight="1" x14ac:dyDescent="0.25">
      <c r="A780" s="13"/>
      <c r="B780" s="13"/>
      <c r="C780" s="13"/>
      <c r="D780" s="13"/>
      <c r="E780" s="13"/>
      <c r="F780" s="13"/>
      <c r="G780" s="13"/>
      <c r="H780" s="15"/>
      <c r="I780" s="666"/>
      <c r="J780" s="666"/>
      <c r="K780" s="666"/>
      <c r="L780" s="666"/>
      <c r="M780" s="666"/>
      <c r="N780" s="666"/>
      <c r="O780" s="666"/>
      <c r="P780" s="30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39"/>
      <c r="AE780" s="190"/>
      <c r="AF780" s="13"/>
      <c r="AG780" s="13"/>
      <c r="AH780" s="13"/>
      <c r="AI780" s="13"/>
      <c r="AJ780" s="13"/>
    </row>
    <row r="781" spans="1:36" ht="12" customHeight="1" x14ac:dyDescent="0.25">
      <c r="A781" s="13"/>
      <c r="B781" s="13"/>
      <c r="C781" s="13"/>
      <c r="D781" s="13"/>
      <c r="E781" s="13"/>
      <c r="F781" s="13"/>
      <c r="G781" s="13"/>
      <c r="H781" s="15"/>
      <c r="I781" s="666"/>
      <c r="J781" s="666"/>
      <c r="K781" s="666"/>
      <c r="L781" s="666"/>
      <c r="M781" s="666"/>
      <c r="N781" s="666"/>
      <c r="O781" s="666"/>
      <c r="P781" s="30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39"/>
      <c r="AE781" s="190"/>
      <c r="AF781" s="13"/>
      <c r="AG781" s="13"/>
      <c r="AH781" s="13"/>
      <c r="AI781" s="13"/>
      <c r="AJ781" s="13"/>
    </row>
    <row r="782" spans="1:36" ht="12" customHeight="1" x14ac:dyDescent="0.25">
      <c r="A782" s="13"/>
      <c r="B782" s="13"/>
      <c r="C782" s="13"/>
      <c r="D782" s="13"/>
      <c r="E782" s="13"/>
      <c r="F782" s="13"/>
      <c r="G782" s="13"/>
      <c r="H782" s="15"/>
      <c r="I782" s="666"/>
      <c r="J782" s="666"/>
      <c r="K782" s="666"/>
      <c r="L782" s="666"/>
      <c r="M782" s="666"/>
      <c r="N782" s="666"/>
      <c r="O782" s="666"/>
      <c r="P782" s="30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39"/>
      <c r="AE782" s="190"/>
      <c r="AF782" s="13"/>
      <c r="AG782" s="13"/>
      <c r="AH782" s="13"/>
      <c r="AI782" s="13"/>
      <c r="AJ782" s="13"/>
    </row>
    <row r="783" spans="1:36" ht="12" customHeight="1" x14ac:dyDescent="0.25">
      <c r="A783" s="13"/>
      <c r="B783" s="13"/>
      <c r="C783" s="13"/>
      <c r="D783" s="13"/>
      <c r="E783" s="13"/>
      <c r="F783" s="13"/>
      <c r="G783" s="13"/>
      <c r="H783" s="15"/>
      <c r="I783" s="666"/>
      <c r="J783" s="666"/>
      <c r="K783" s="666"/>
      <c r="L783" s="666"/>
      <c r="M783" s="666"/>
      <c r="N783" s="666"/>
      <c r="O783" s="666"/>
      <c r="P783" s="30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39"/>
      <c r="AE783" s="190"/>
      <c r="AF783" s="13"/>
      <c r="AG783" s="13"/>
      <c r="AH783" s="13"/>
      <c r="AI783" s="13"/>
      <c r="AJ783" s="13"/>
    </row>
    <row r="784" spans="1:36" ht="12" customHeight="1" x14ac:dyDescent="0.25">
      <c r="A784" s="13"/>
      <c r="B784" s="13"/>
      <c r="C784" s="13"/>
      <c r="D784" s="13"/>
      <c r="E784" s="13"/>
      <c r="F784" s="13"/>
      <c r="G784" s="13"/>
      <c r="H784" s="15"/>
      <c r="I784" s="666"/>
      <c r="J784" s="666"/>
      <c r="K784" s="666"/>
      <c r="L784" s="666"/>
      <c r="M784" s="666"/>
      <c r="N784" s="666"/>
      <c r="O784" s="666"/>
      <c r="P784" s="30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39"/>
      <c r="AE784" s="190"/>
      <c r="AF784" s="13"/>
      <c r="AG784" s="13"/>
      <c r="AH784" s="13"/>
      <c r="AI784" s="13"/>
      <c r="AJ784" s="13"/>
    </row>
    <row r="785" spans="1:36" ht="12" customHeight="1" x14ac:dyDescent="0.25">
      <c r="A785" s="13"/>
      <c r="B785" s="13"/>
      <c r="C785" s="13"/>
      <c r="D785" s="13"/>
      <c r="E785" s="13"/>
      <c r="F785" s="13"/>
      <c r="G785" s="13"/>
      <c r="H785" s="15"/>
      <c r="I785" s="666"/>
      <c r="J785" s="666"/>
      <c r="K785" s="666"/>
      <c r="L785" s="666"/>
      <c r="M785" s="666"/>
      <c r="N785" s="666"/>
      <c r="O785" s="666"/>
      <c r="P785" s="30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39"/>
      <c r="AE785" s="190"/>
      <c r="AF785" s="13"/>
      <c r="AG785" s="13"/>
      <c r="AH785" s="13"/>
      <c r="AI785" s="13"/>
      <c r="AJ785" s="13"/>
    </row>
    <row r="786" spans="1:36" ht="12" customHeight="1" x14ac:dyDescent="0.25">
      <c r="A786" s="13"/>
      <c r="B786" s="13"/>
      <c r="C786" s="13"/>
      <c r="D786" s="13"/>
      <c r="E786" s="13"/>
      <c r="F786" s="13"/>
      <c r="G786" s="13"/>
      <c r="H786" s="15"/>
      <c r="I786" s="666"/>
      <c r="J786" s="666"/>
      <c r="K786" s="666"/>
      <c r="L786" s="666"/>
      <c r="M786" s="666"/>
      <c r="N786" s="666"/>
      <c r="O786" s="666"/>
      <c r="P786" s="30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39"/>
      <c r="AE786" s="190"/>
      <c r="AF786" s="13"/>
      <c r="AG786" s="13"/>
      <c r="AH786" s="13"/>
      <c r="AI786" s="13"/>
      <c r="AJ786" s="13"/>
    </row>
    <row r="787" spans="1:36" ht="12" customHeight="1" x14ac:dyDescent="0.25">
      <c r="A787" s="13"/>
      <c r="B787" s="13"/>
      <c r="C787" s="13"/>
      <c r="D787" s="13"/>
      <c r="E787" s="13"/>
      <c r="F787" s="13"/>
      <c r="G787" s="13"/>
      <c r="H787" s="15"/>
      <c r="I787" s="666"/>
      <c r="J787" s="666"/>
      <c r="K787" s="666"/>
      <c r="L787" s="666"/>
      <c r="M787" s="666"/>
      <c r="N787" s="666"/>
      <c r="O787" s="666"/>
      <c r="P787" s="30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39"/>
      <c r="AE787" s="190"/>
      <c r="AF787" s="13"/>
      <c r="AG787" s="13"/>
      <c r="AH787" s="13"/>
      <c r="AI787" s="13"/>
      <c r="AJ787" s="13"/>
    </row>
    <row r="788" spans="1:36" ht="12" customHeight="1" x14ac:dyDescent="0.25">
      <c r="A788" s="13"/>
      <c r="B788" s="13"/>
      <c r="C788" s="13"/>
      <c r="D788" s="13"/>
      <c r="E788" s="13"/>
      <c r="F788" s="13"/>
      <c r="G788" s="13"/>
      <c r="H788" s="15"/>
      <c r="I788" s="666"/>
      <c r="J788" s="666"/>
      <c r="K788" s="666"/>
      <c r="L788" s="666"/>
      <c r="M788" s="666"/>
      <c r="N788" s="666"/>
      <c r="O788" s="666"/>
      <c r="P788" s="30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39"/>
      <c r="AE788" s="190"/>
      <c r="AF788" s="13"/>
      <c r="AG788" s="13"/>
      <c r="AH788" s="13"/>
      <c r="AI788" s="13"/>
      <c r="AJ788" s="13"/>
    </row>
    <row r="789" spans="1:36" ht="12" customHeight="1" x14ac:dyDescent="0.25">
      <c r="A789" s="13"/>
      <c r="B789" s="13"/>
      <c r="C789" s="13"/>
      <c r="D789" s="13"/>
      <c r="E789" s="13"/>
      <c r="F789" s="13"/>
      <c r="G789" s="13"/>
      <c r="H789" s="15"/>
      <c r="I789" s="666"/>
      <c r="J789" s="666"/>
      <c r="K789" s="666"/>
      <c r="L789" s="666"/>
      <c r="M789" s="666"/>
      <c r="N789" s="666"/>
      <c r="O789" s="666"/>
      <c r="P789" s="30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39"/>
      <c r="AE789" s="190"/>
      <c r="AF789" s="13"/>
      <c r="AG789" s="13"/>
      <c r="AH789" s="13"/>
      <c r="AI789" s="13"/>
      <c r="AJ789" s="13"/>
    </row>
    <row r="790" spans="1:36" ht="12" customHeight="1" x14ac:dyDescent="0.25">
      <c r="A790" s="13"/>
      <c r="B790" s="13"/>
      <c r="C790" s="13"/>
      <c r="D790" s="13"/>
      <c r="E790" s="13"/>
      <c r="F790" s="13"/>
      <c r="G790" s="13"/>
      <c r="H790" s="15"/>
      <c r="I790" s="666"/>
      <c r="J790" s="666"/>
      <c r="K790" s="666"/>
      <c r="L790" s="666"/>
      <c r="M790" s="666"/>
      <c r="N790" s="666"/>
      <c r="O790" s="666"/>
      <c r="P790" s="30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39"/>
      <c r="AE790" s="190"/>
      <c r="AF790" s="13"/>
      <c r="AG790" s="13"/>
      <c r="AH790" s="13"/>
      <c r="AI790" s="13"/>
      <c r="AJ790" s="13"/>
    </row>
    <row r="791" spans="1:36" ht="12" customHeight="1" x14ac:dyDescent="0.25">
      <c r="A791" s="13"/>
      <c r="B791" s="13"/>
      <c r="C791" s="13"/>
      <c r="D791" s="13"/>
      <c r="E791" s="13"/>
      <c r="F791" s="13"/>
      <c r="G791" s="13"/>
      <c r="H791" s="15"/>
      <c r="I791" s="666"/>
      <c r="J791" s="666"/>
      <c r="K791" s="666"/>
      <c r="L791" s="666"/>
      <c r="M791" s="666"/>
      <c r="N791" s="666"/>
      <c r="O791" s="666"/>
      <c r="P791" s="30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39"/>
      <c r="AE791" s="190"/>
      <c r="AF791" s="13"/>
      <c r="AG791" s="13"/>
      <c r="AH791" s="13"/>
      <c r="AI791" s="13"/>
      <c r="AJ791" s="13"/>
    </row>
    <row r="792" spans="1:36" ht="12" customHeight="1" x14ac:dyDescent="0.25">
      <c r="A792" s="13"/>
      <c r="B792" s="13"/>
      <c r="C792" s="13"/>
      <c r="D792" s="13"/>
      <c r="E792" s="13"/>
      <c r="F792" s="13"/>
      <c r="G792" s="13"/>
      <c r="H792" s="15"/>
      <c r="I792" s="666"/>
      <c r="J792" s="666"/>
      <c r="K792" s="666"/>
      <c r="L792" s="666"/>
      <c r="M792" s="666"/>
      <c r="N792" s="666"/>
      <c r="O792" s="666"/>
      <c r="P792" s="30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39"/>
      <c r="AE792" s="190"/>
      <c r="AF792" s="13"/>
      <c r="AG792" s="13"/>
      <c r="AH792" s="13"/>
      <c r="AI792" s="13"/>
      <c r="AJ792" s="13"/>
    </row>
    <row r="793" spans="1:36" ht="12" customHeight="1" x14ac:dyDescent="0.25">
      <c r="A793" s="13"/>
      <c r="B793" s="13"/>
      <c r="C793" s="13"/>
      <c r="D793" s="13"/>
      <c r="E793" s="13"/>
      <c r="F793" s="13"/>
      <c r="G793" s="13"/>
      <c r="H793" s="15"/>
      <c r="I793" s="666"/>
      <c r="J793" s="666"/>
      <c r="K793" s="666"/>
      <c r="L793" s="666"/>
      <c r="M793" s="666"/>
      <c r="N793" s="666"/>
      <c r="O793" s="666"/>
      <c r="P793" s="30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39"/>
      <c r="AE793" s="190"/>
      <c r="AF793" s="13"/>
      <c r="AG793" s="13"/>
      <c r="AH793" s="13"/>
      <c r="AI793" s="13"/>
      <c r="AJ793" s="13"/>
    </row>
    <row r="794" spans="1:36" ht="12" customHeight="1" x14ac:dyDescent="0.25">
      <c r="A794" s="13"/>
      <c r="B794" s="13"/>
      <c r="C794" s="13"/>
      <c r="D794" s="13"/>
      <c r="E794" s="13"/>
      <c r="F794" s="13"/>
      <c r="G794" s="13"/>
      <c r="H794" s="15"/>
      <c r="I794" s="666"/>
      <c r="J794" s="666"/>
      <c r="K794" s="666"/>
      <c r="L794" s="666"/>
      <c r="M794" s="666"/>
      <c r="N794" s="666"/>
      <c r="O794" s="666"/>
      <c r="P794" s="30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39"/>
      <c r="AE794" s="190"/>
      <c r="AF794" s="13"/>
      <c r="AG794" s="13"/>
      <c r="AH794" s="13"/>
      <c r="AI794" s="13"/>
      <c r="AJ794" s="13"/>
    </row>
    <row r="795" spans="1:36" ht="12" customHeight="1" x14ac:dyDescent="0.25">
      <c r="A795" s="13"/>
      <c r="B795" s="13"/>
      <c r="C795" s="13"/>
      <c r="D795" s="13"/>
      <c r="E795" s="13"/>
      <c r="F795" s="13"/>
      <c r="G795" s="13"/>
      <c r="H795" s="15"/>
      <c r="I795" s="666"/>
      <c r="J795" s="666"/>
      <c r="K795" s="666"/>
      <c r="L795" s="666"/>
      <c r="M795" s="666"/>
      <c r="N795" s="666"/>
      <c r="O795" s="666"/>
      <c r="P795" s="30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39"/>
      <c r="AE795" s="190"/>
      <c r="AF795" s="13"/>
      <c r="AG795" s="13"/>
      <c r="AH795" s="13"/>
      <c r="AI795" s="13"/>
      <c r="AJ795" s="13"/>
    </row>
    <row r="796" spans="1:36" ht="12" customHeight="1" x14ac:dyDescent="0.25">
      <c r="A796" s="13"/>
      <c r="B796" s="13"/>
      <c r="C796" s="13"/>
      <c r="D796" s="13"/>
      <c r="E796" s="13"/>
      <c r="F796" s="13"/>
      <c r="G796" s="13"/>
      <c r="H796" s="15"/>
      <c r="I796" s="666"/>
      <c r="J796" s="666"/>
      <c r="K796" s="666"/>
      <c r="L796" s="666"/>
      <c r="M796" s="666"/>
      <c r="N796" s="666"/>
      <c r="O796" s="666"/>
      <c r="P796" s="30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39"/>
      <c r="AE796" s="190"/>
      <c r="AF796" s="13"/>
      <c r="AG796" s="13"/>
      <c r="AH796" s="13"/>
      <c r="AI796" s="13"/>
      <c r="AJ796" s="13"/>
    </row>
    <row r="797" spans="1:36" ht="12" customHeight="1" x14ac:dyDescent="0.25">
      <c r="A797" s="13"/>
      <c r="B797" s="13"/>
      <c r="C797" s="13"/>
      <c r="D797" s="13"/>
      <c r="E797" s="13"/>
      <c r="F797" s="13"/>
      <c r="G797" s="13"/>
      <c r="H797" s="15"/>
      <c r="I797" s="666"/>
      <c r="J797" s="666"/>
      <c r="K797" s="666"/>
      <c r="L797" s="666"/>
      <c r="M797" s="666"/>
      <c r="N797" s="666"/>
      <c r="O797" s="666"/>
      <c r="P797" s="30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39"/>
      <c r="AE797" s="190"/>
      <c r="AF797" s="13"/>
      <c r="AG797" s="13"/>
      <c r="AH797" s="13"/>
      <c r="AI797" s="13"/>
      <c r="AJ797" s="13"/>
    </row>
    <row r="798" spans="1:36" ht="12" customHeight="1" x14ac:dyDescent="0.25">
      <c r="A798" s="13"/>
      <c r="B798" s="13"/>
      <c r="C798" s="13"/>
      <c r="D798" s="13"/>
      <c r="E798" s="13"/>
      <c r="F798" s="13"/>
      <c r="G798" s="13"/>
      <c r="H798" s="15"/>
      <c r="I798" s="666"/>
      <c r="J798" s="666"/>
      <c r="K798" s="666"/>
      <c r="L798" s="666"/>
      <c r="M798" s="666"/>
      <c r="N798" s="666"/>
      <c r="O798" s="666"/>
      <c r="P798" s="30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39"/>
      <c r="AE798" s="190"/>
      <c r="AF798" s="13"/>
      <c r="AG798" s="13"/>
      <c r="AH798" s="13"/>
      <c r="AI798" s="13"/>
      <c r="AJ798" s="13"/>
    </row>
    <row r="799" spans="1:36" ht="12" customHeight="1" x14ac:dyDescent="0.25">
      <c r="A799" s="13"/>
      <c r="B799" s="13"/>
      <c r="C799" s="13"/>
      <c r="D799" s="13"/>
      <c r="E799" s="13"/>
      <c r="F799" s="13"/>
      <c r="G799" s="13"/>
      <c r="H799" s="15"/>
      <c r="I799" s="666"/>
      <c r="J799" s="666"/>
      <c r="K799" s="666"/>
      <c r="L799" s="666"/>
      <c r="M799" s="666"/>
      <c r="N799" s="666"/>
      <c r="O799" s="666"/>
      <c r="P799" s="30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39"/>
      <c r="AE799" s="190"/>
      <c r="AF799" s="13"/>
      <c r="AG799" s="13"/>
      <c r="AH799" s="13"/>
      <c r="AI799" s="13"/>
      <c r="AJ799" s="13"/>
    </row>
    <row r="800" spans="1:36" ht="12" customHeight="1" x14ac:dyDescent="0.25">
      <c r="A800" s="13"/>
      <c r="B800" s="13"/>
      <c r="C800" s="13"/>
      <c r="D800" s="13"/>
      <c r="E800" s="13"/>
      <c r="F800" s="13"/>
      <c r="G800" s="13"/>
      <c r="H800" s="15"/>
      <c r="I800" s="666"/>
      <c r="J800" s="666"/>
      <c r="K800" s="666"/>
      <c r="L800" s="666"/>
      <c r="M800" s="666"/>
      <c r="N800" s="666"/>
      <c r="O800" s="666"/>
      <c r="P800" s="30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39"/>
      <c r="AE800" s="190"/>
      <c r="AF800" s="13"/>
      <c r="AG800" s="13"/>
      <c r="AH800" s="13"/>
      <c r="AI800" s="13"/>
      <c r="AJ800" s="13"/>
    </row>
    <row r="801" spans="1:36" ht="12" customHeight="1" x14ac:dyDescent="0.25">
      <c r="A801" s="13"/>
      <c r="B801" s="13"/>
      <c r="C801" s="13"/>
      <c r="D801" s="13"/>
      <c r="E801" s="13"/>
      <c r="F801" s="13"/>
      <c r="G801" s="13"/>
      <c r="H801" s="15"/>
      <c r="I801" s="666"/>
      <c r="J801" s="666"/>
      <c r="K801" s="666"/>
      <c r="L801" s="666"/>
      <c r="M801" s="666"/>
      <c r="N801" s="666"/>
      <c r="O801" s="666"/>
      <c r="P801" s="30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39"/>
      <c r="AE801" s="190"/>
      <c r="AF801" s="13"/>
      <c r="AG801" s="13"/>
      <c r="AH801" s="13"/>
      <c r="AI801" s="13"/>
      <c r="AJ801" s="13"/>
    </row>
    <row r="802" spans="1:36" ht="12" customHeight="1" x14ac:dyDescent="0.25">
      <c r="A802" s="13"/>
      <c r="B802" s="13"/>
      <c r="C802" s="13"/>
      <c r="D802" s="13"/>
      <c r="E802" s="13"/>
      <c r="F802" s="13"/>
      <c r="G802" s="13"/>
      <c r="H802" s="15"/>
      <c r="I802" s="666"/>
      <c r="J802" s="666"/>
      <c r="K802" s="666"/>
      <c r="L802" s="666"/>
      <c r="M802" s="666"/>
      <c r="N802" s="666"/>
      <c r="O802" s="666"/>
      <c r="P802" s="30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39"/>
      <c r="AE802" s="190"/>
      <c r="AF802" s="13"/>
      <c r="AG802" s="13"/>
      <c r="AH802" s="13"/>
      <c r="AI802" s="13"/>
      <c r="AJ802" s="13"/>
    </row>
    <row r="803" spans="1:36" ht="12" customHeight="1" x14ac:dyDescent="0.25">
      <c r="A803" s="13"/>
      <c r="B803" s="13"/>
      <c r="C803" s="13"/>
      <c r="D803" s="13"/>
      <c r="E803" s="13"/>
      <c r="F803" s="13"/>
      <c r="G803" s="13"/>
      <c r="H803" s="15"/>
      <c r="I803" s="666"/>
      <c r="J803" s="666"/>
      <c r="K803" s="666"/>
      <c r="L803" s="666"/>
      <c r="M803" s="666"/>
      <c r="N803" s="666"/>
      <c r="O803" s="666"/>
      <c r="P803" s="30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39"/>
      <c r="AE803" s="190"/>
      <c r="AF803" s="13"/>
      <c r="AG803" s="13"/>
      <c r="AH803" s="13"/>
      <c r="AI803" s="13"/>
      <c r="AJ803" s="13"/>
    </row>
    <row r="804" spans="1:36" ht="12" customHeight="1" x14ac:dyDescent="0.25">
      <c r="A804" s="13"/>
      <c r="B804" s="13"/>
      <c r="C804" s="13"/>
      <c r="D804" s="13"/>
      <c r="E804" s="13"/>
      <c r="F804" s="13"/>
      <c r="G804" s="13"/>
      <c r="H804" s="15"/>
      <c r="I804" s="666"/>
      <c r="J804" s="666"/>
      <c r="K804" s="666"/>
      <c r="L804" s="666"/>
      <c r="M804" s="666"/>
      <c r="N804" s="666"/>
      <c r="O804" s="666"/>
      <c r="P804" s="30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39"/>
      <c r="AE804" s="190"/>
      <c r="AF804" s="13"/>
      <c r="AG804" s="13"/>
      <c r="AH804" s="13"/>
      <c r="AI804" s="13"/>
      <c r="AJ804" s="13"/>
    </row>
    <row r="805" spans="1:36" ht="12" customHeight="1" x14ac:dyDescent="0.25">
      <c r="A805" s="13"/>
      <c r="B805" s="13"/>
      <c r="C805" s="13"/>
      <c r="D805" s="13"/>
      <c r="E805" s="13"/>
      <c r="F805" s="13"/>
      <c r="G805" s="13"/>
      <c r="H805" s="15"/>
      <c r="I805" s="666"/>
      <c r="J805" s="666"/>
      <c r="K805" s="666"/>
      <c r="L805" s="666"/>
      <c r="M805" s="666"/>
      <c r="N805" s="666"/>
      <c r="O805" s="666"/>
      <c r="P805" s="30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39"/>
      <c r="AE805" s="190"/>
      <c r="AF805" s="13"/>
      <c r="AG805" s="13"/>
      <c r="AH805" s="13"/>
      <c r="AI805" s="13"/>
      <c r="AJ805" s="13"/>
    </row>
    <row r="806" spans="1:36" ht="12" customHeight="1" x14ac:dyDescent="0.25">
      <c r="A806" s="13"/>
      <c r="B806" s="13"/>
      <c r="C806" s="13"/>
      <c r="D806" s="13"/>
      <c r="E806" s="13"/>
      <c r="F806" s="13"/>
      <c r="G806" s="13"/>
      <c r="H806" s="15"/>
      <c r="I806" s="666"/>
      <c r="J806" s="666"/>
      <c r="K806" s="666"/>
      <c r="L806" s="666"/>
      <c r="M806" s="666"/>
      <c r="N806" s="666"/>
      <c r="O806" s="666"/>
      <c r="P806" s="30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39"/>
      <c r="AE806" s="190"/>
      <c r="AF806" s="13"/>
      <c r="AG806" s="13"/>
      <c r="AH806" s="13"/>
      <c r="AI806" s="13"/>
      <c r="AJ806" s="13"/>
    </row>
    <row r="807" spans="1:36" ht="12" customHeight="1" x14ac:dyDescent="0.25">
      <c r="A807" s="13"/>
      <c r="B807" s="13"/>
      <c r="C807" s="13"/>
      <c r="D807" s="13"/>
      <c r="E807" s="13"/>
      <c r="F807" s="13"/>
      <c r="G807" s="13"/>
      <c r="H807" s="15"/>
      <c r="I807" s="666"/>
      <c r="J807" s="666"/>
      <c r="K807" s="666"/>
      <c r="L807" s="666"/>
      <c r="M807" s="666"/>
      <c r="N807" s="666"/>
      <c r="O807" s="666"/>
      <c r="P807" s="30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39"/>
      <c r="AE807" s="190"/>
      <c r="AF807" s="13"/>
      <c r="AG807" s="13"/>
      <c r="AH807" s="13"/>
      <c r="AI807" s="13"/>
      <c r="AJ807" s="13"/>
    </row>
    <row r="808" spans="1:36" ht="12" customHeight="1" x14ac:dyDescent="0.25">
      <c r="A808" s="13"/>
      <c r="B808" s="13"/>
      <c r="C808" s="13"/>
      <c r="D808" s="13"/>
      <c r="E808" s="13"/>
      <c r="F808" s="13"/>
      <c r="G808" s="13"/>
      <c r="H808" s="15"/>
      <c r="I808" s="666"/>
      <c r="J808" s="666"/>
      <c r="K808" s="666"/>
      <c r="L808" s="666"/>
      <c r="M808" s="666"/>
      <c r="N808" s="666"/>
      <c r="O808" s="666"/>
      <c r="P808" s="30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39"/>
      <c r="AE808" s="190"/>
      <c r="AF808" s="13"/>
      <c r="AG808" s="13"/>
      <c r="AH808" s="13"/>
      <c r="AI808" s="13"/>
      <c r="AJ808" s="13"/>
    </row>
    <row r="809" spans="1:36" ht="12" customHeight="1" x14ac:dyDescent="0.25">
      <c r="A809" s="13"/>
      <c r="B809" s="13"/>
      <c r="C809" s="13"/>
      <c r="D809" s="13"/>
      <c r="E809" s="13"/>
      <c r="F809" s="13"/>
      <c r="G809" s="13"/>
      <c r="H809" s="15"/>
      <c r="I809" s="666"/>
      <c r="J809" s="666"/>
      <c r="K809" s="666"/>
      <c r="L809" s="666"/>
      <c r="M809" s="666"/>
      <c r="N809" s="666"/>
      <c r="O809" s="666"/>
      <c r="P809" s="30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39"/>
      <c r="AE809" s="190"/>
      <c r="AF809" s="13"/>
      <c r="AG809" s="13"/>
      <c r="AH809" s="13"/>
      <c r="AI809" s="13"/>
      <c r="AJ809" s="13"/>
    </row>
    <row r="810" spans="1:36" ht="12" customHeight="1" x14ac:dyDescent="0.25">
      <c r="A810" s="13"/>
      <c r="B810" s="13"/>
      <c r="C810" s="13"/>
      <c r="D810" s="13"/>
      <c r="E810" s="13"/>
      <c r="F810" s="13"/>
      <c r="G810" s="13"/>
      <c r="H810" s="15"/>
      <c r="I810" s="666"/>
      <c r="J810" s="666"/>
      <c r="K810" s="666"/>
      <c r="L810" s="666"/>
      <c r="M810" s="666"/>
      <c r="N810" s="666"/>
      <c r="O810" s="666"/>
      <c r="P810" s="30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39"/>
      <c r="AE810" s="190"/>
      <c r="AF810" s="13"/>
      <c r="AG810" s="13"/>
      <c r="AH810" s="13"/>
      <c r="AI810" s="13"/>
      <c r="AJ810" s="13"/>
    </row>
    <row r="811" spans="1:36" ht="12" customHeight="1" x14ac:dyDescent="0.25">
      <c r="A811" s="13"/>
      <c r="B811" s="13"/>
      <c r="C811" s="13"/>
      <c r="D811" s="13"/>
      <c r="E811" s="13"/>
      <c r="F811" s="13"/>
      <c r="G811" s="13"/>
      <c r="H811" s="15"/>
      <c r="I811" s="666"/>
      <c r="J811" s="666"/>
      <c r="K811" s="666"/>
      <c r="L811" s="666"/>
      <c r="M811" s="666"/>
      <c r="N811" s="666"/>
      <c r="O811" s="666"/>
      <c r="P811" s="30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39"/>
      <c r="AE811" s="190"/>
      <c r="AF811" s="13"/>
      <c r="AG811" s="13"/>
      <c r="AH811" s="13"/>
      <c r="AI811" s="13"/>
      <c r="AJ811" s="13"/>
    </row>
    <row r="812" spans="1:36" ht="12" customHeight="1" x14ac:dyDescent="0.25">
      <c r="A812" s="13"/>
      <c r="B812" s="13"/>
      <c r="C812" s="13"/>
      <c r="D812" s="13"/>
      <c r="E812" s="13"/>
      <c r="F812" s="13"/>
      <c r="G812" s="13"/>
      <c r="H812" s="15"/>
      <c r="I812" s="666"/>
      <c r="J812" s="666"/>
      <c r="K812" s="666"/>
      <c r="L812" s="666"/>
      <c r="M812" s="666"/>
      <c r="N812" s="666"/>
      <c r="O812" s="666"/>
      <c r="P812" s="30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39"/>
      <c r="AE812" s="190"/>
      <c r="AF812" s="13"/>
      <c r="AG812" s="13"/>
      <c r="AH812" s="13"/>
      <c r="AI812" s="13"/>
      <c r="AJ812" s="13"/>
    </row>
    <row r="813" spans="1:36" ht="12" customHeight="1" x14ac:dyDescent="0.25">
      <c r="A813" s="13"/>
      <c r="B813" s="13"/>
      <c r="C813" s="13"/>
      <c r="D813" s="13"/>
      <c r="E813" s="13"/>
      <c r="F813" s="13"/>
      <c r="G813" s="13"/>
      <c r="H813" s="15"/>
      <c r="I813" s="666"/>
      <c r="J813" s="666"/>
      <c r="K813" s="666"/>
      <c r="L813" s="666"/>
      <c r="M813" s="666"/>
      <c r="N813" s="666"/>
      <c r="O813" s="666"/>
      <c r="P813" s="30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39"/>
      <c r="AE813" s="190"/>
      <c r="AF813" s="13"/>
      <c r="AG813" s="13"/>
      <c r="AH813" s="13"/>
      <c r="AI813" s="13"/>
      <c r="AJ813" s="13"/>
    </row>
    <row r="814" spans="1:36" ht="12" customHeight="1" x14ac:dyDescent="0.25">
      <c r="A814" s="13"/>
      <c r="B814" s="13"/>
      <c r="C814" s="13"/>
      <c r="D814" s="13"/>
      <c r="E814" s="13"/>
      <c r="F814" s="13"/>
      <c r="G814" s="13"/>
      <c r="H814" s="15"/>
      <c r="I814" s="666"/>
      <c r="J814" s="666"/>
      <c r="K814" s="666"/>
      <c r="L814" s="666"/>
      <c r="M814" s="666"/>
      <c r="N814" s="666"/>
      <c r="O814" s="666"/>
      <c r="P814" s="30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39"/>
      <c r="AE814" s="190"/>
      <c r="AF814" s="13"/>
      <c r="AG814" s="13"/>
      <c r="AH814" s="13"/>
      <c r="AI814" s="13"/>
      <c r="AJ814" s="13"/>
    </row>
    <row r="815" spans="1:36" ht="12" customHeight="1" x14ac:dyDescent="0.25">
      <c r="A815" s="13"/>
      <c r="B815" s="13"/>
      <c r="C815" s="13"/>
      <c r="D815" s="13"/>
      <c r="E815" s="13"/>
      <c r="F815" s="13"/>
      <c r="G815" s="13"/>
      <c r="H815" s="15"/>
      <c r="I815" s="666"/>
      <c r="J815" s="666"/>
      <c r="K815" s="666"/>
      <c r="L815" s="666"/>
      <c r="M815" s="666"/>
      <c r="N815" s="666"/>
      <c r="O815" s="666"/>
      <c r="P815" s="30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39"/>
      <c r="AE815" s="190"/>
      <c r="AF815" s="13"/>
      <c r="AG815" s="13"/>
      <c r="AH815" s="13"/>
      <c r="AI815" s="13"/>
      <c r="AJ815" s="13"/>
    </row>
    <row r="816" spans="1:36" ht="12" customHeight="1" x14ac:dyDescent="0.25">
      <c r="A816" s="13"/>
      <c r="B816" s="13"/>
      <c r="C816" s="13"/>
      <c r="D816" s="13"/>
      <c r="E816" s="13"/>
      <c r="F816" s="13"/>
      <c r="G816" s="13"/>
      <c r="H816" s="15"/>
      <c r="I816" s="666"/>
      <c r="J816" s="666"/>
      <c r="K816" s="666"/>
      <c r="L816" s="666"/>
      <c r="M816" s="666"/>
      <c r="N816" s="666"/>
      <c r="O816" s="666"/>
      <c r="P816" s="30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39"/>
      <c r="AE816" s="190"/>
      <c r="AF816" s="13"/>
      <c r="AG816" s="13"/>
      <c r="AH816" s="13"/>
      <c r="AI816" s="13"/>
      <c r="AJ816" s="13"/>
    </row>
    <row r="817" spans="1:36" ht="12" customHeight="1" x14ac:dyDescent="0.25">
      <c r="A817" s="13"/>
      <c r="B817" s="13"/>
      <c r="C817" s="13"/>
      <c r="D817" s="13"/>
      <c r="E817" s="13"/>
      <c r="F817" s="13"/>
      <c r="G817" s="13"/>
      <c r="H817" s="15"/>
      <c r="I817" s="666"/>
      <c r="J817" s="666"/>
      <c r="K817" s="666"/>
      <c r="L817" s="666"/>
      <c r="M817" s="666"/>
      <c r="N817" s="666"/>
      <c r="O817" s="666"/>
      <c r="P817" s="30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39"/>
      <c r="AE817" s="190"/>
      <c r="AF817" s="13"/>
      <c r="AG817" s="13"/>
      <c r="AH817" s="13"/>
      <c r="AI817" s="13"/>
      <c r="AJ817" s="13"/>
    </row>
    <row r="818" spans="1:36" ht="12" customHeight="1" x14ac:dyDescent="0.25">
      <c r="A818" s="13"/>
      <c r="B818" s="13"/>
      <c r="C818" s="13"/>
      <c r="D818" s="13"/>
      <c r="E818" s="13"/>
      <c r="F818" s="13"/>
      <c r="G818" s="13"/>
      <c r="H818" s="15"/>
      <c r="I818" s="666"/>
      <c r="J818" s="666"/>
      <c r="K818" s="666"/>
      <c r="L818" s="666"/>
      <c r="M818" s="666"/>
      <c r="N818" s="666"/>
      <c r="O818" s="666"/>
      <c r="P818" s="30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39"/>
      <c r="AE818" s="190"/>
      <c r="AF818" s="13"/>
      <c r="AG818" s="13"/>
      <c r="AH818" s="13"/>
      <c r="AI818" s="13"/>
      <c r="AJ818" s="13"/>
    </row>
    <row r="819" spans="1:36" ht="12" customHeight="1" x14ac:dyDescent="0.25">
      <c r="A819" s="13"/>
      <c r="B819" s="13"/>
      <c r="C819" s="13"/>
      <c r="D819" s="13"/>
      <c r="E819" s="13"/>
      <c r="F819" s="13"/>
      <c r="G819" s="13"/>
      <c r="H819" s="15"/>
      <c r="I819" s="666"/>
      <c r="J819" s="666"/>
      <c r="K819" s="666"/>
      <c r="L819" s="666"/>
      <c r="M819" s="666"/>
      <c r="N819" s="666"/>
      <c r="O819" s="666"/>
      <c r="P819" s="30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39"/>
      <c r="AE819" s="190"/>
      <c r="AF819" s="13"/>
      <c r="AG819" s="13"/>
      <c r="AH819" s="13"/>
      <c r="AI819" s="13"/>
      <c r="AJ819" s="13"/>
    </row>
    <row r="820" spans="1:36" ht="12" customHeight="1" x14ac:dyDescent="0.25">
      <c r="A820" s="13"/>
      <c r="B820" s="13"/>
      <c r="C820" s="13"/>
      <c r="D820" s="13"/>
      <c r="E820" s="13"/>
      <c r="F820" s="13"/>
      <c r="G820" s="13"/>
      <c r="H820" s="15"/>
      <c r="I820" s="666"/>
      <c r="J820" s="666"/>
      <c r="K820" s="666"/>
      <c r="L820" s="666"/>
      <c r="M820" s="666"/>
      <c r="N820" s="666"/>
      <c r="O820" s="666"/>
      <c r="P820" s="30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39"/>
      <c r="AE820" s="190"/>
      <c r="AF820" s="13"/>
      <c r="AG820" s="13"/>
      <c r="AH820" s="13"/>
      <c r="AI820" s="13"/>
      <c r="AJ820" s="13"/>
    </row>
    <row r="821" spans="1:36" ht="12" customHeight="1" x14ac:dyDescent="0.25">
      <c r="A821" s="13"/>
      <c r="B821" s="13"/>
      <c r="C821" s="13"/>
      <c r="D821" s="13"/>
      <c r="E821" s="13"/>
      <c r="F821" s="13"/>
      <c r="G821" s="13"/>
      <c r="H821" s="15"/>
      <c r="I821" s="666"/>
      <c r="J821" s="666"/>
      <c r="K821" s="666"/>
      <c r="L821" s="666"/>
      <c r="M821" s="666"/>
      <c r="N821" s="666"/>
      <c r="O821" s="666"/>
      <c r="P821" s="30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39"/>
      <c r="AE821" s="190"/>
      <c r="AF821" s="13"/>
      <c r="AG821" s="13"/>
      <c r="AH821" s="13"/>
      <c r="AI821" s="13"/>
      <c r="AJ821" s="13"/>
    </row>
    <row r="822" spans="1:36" ht="12" customHeight="1" x14ac:dyDescent="0.25">
      <c r="A822" s="13"/>
      <c r="B822" s="13"/>
      <c r="C822" s="13"/>
      <c r="D822" s="13"/>
      <c r="E822" s="13"/>
      <c r="F822" s="13"/>
      <c r="G822" s="13"/>
      <c r="H822" s="15"/>
      <c r="I822" s="666"/>
      <c r="J822" s="666"/>
      <c r="K822" s="666"/>
      <c r="L822" s="666"/>
      <c r="M822" s="666"/>
      <c r="N822" s="666"/>
      <c r="O822" s="666"/>
      <c r="P822" s="30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39"/>
      <c r="AE822" s="190"/>
      <c r="AF822" s="13"/>
      <c r="AG822" s="13"/>
      <c r="AH822" s="13"/>
      <c r="AI822" s="13"/>
      <c r="AJ822" s="13"/>
    </row>
    <row r="823" spans="1:36" ht="12" customHeight="1" x14ac:dyDescent="0.25">
      <c r="A823" s="13"/>
      <c r="B823" s="13"/>
      <c r="C823" s="13"/>
      <c r="D823" s="13"/>
      <c r="E823" s="13"/>
      <c r="F823" s="13"/>
      <c r="G823" s="13"/>
      <c r="H823" s="15"/>
      <c r="I823" s="666"/>
      <c r="J823" s="666"/>
      <c r="K823" s="666"/>
      <c r="L823" s="666"/>
      <c r="M823" s="666"/>
      <c r="N823" s="666"/>
      <c r="O823" s="666"/>
      <c r="P823" s="30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39"/>
      <c r="AE823" s="190"/>
      <c r="AF823" s="13"/>
      <c r="AG823" s="13"/>
      <c r="AH823" s="13"/>
      <c r="AI823" s="13"/>
      <c r="AJ823" s="13"/>
    </row>
    <row r="824" spans="1:36" ht="12" customHeight="1" x14ac:dyDescent="0.25">
      <c r="A824" s="13"/>
      <c r="B824" s="13"/>
      <c r="C824" s="13"/>
      <c r="D824" s="13"/>
      <c r="E824" s="13"/>
      <c r="F824" s="13"/>
      <c r="G824" s="13"/>
      <c r="H824" s="15"/>
      <c r="I824" s="666"/>
      <c r="J824" s="666"/>
      <c r="K824" s="666"/>
      <c r="L824" s="666"/>
      <c r="M824" s="666"/>
      <c r="N824" s="666"/>
      <c r="O824" s="666"/>
      <c r="P824" s="30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39"/>
      <c r="AE824" s="190"/>
      <c r="AF824" s="13"/>
      <c r="AG824" s="13"/>
      <c r="AH824" s="13"/>
      <c r="AI824" s="13"/>
      <c r="AJ824" s="13"/>
    </row>
    <row r="825" spans="1:36" ht="12" customHeight="1" x14ac:dyDescent="0.25">
      <c r="A825" s="13"/>
      <c r="B825" s="13"/>
      <c r="C825" s="13"/>
      <c r="D825" s="13"/>
      <c r="E825" s="13"/>
      <c r="F825" s="13"/>
      <c r="G825" s="13"/>
      <c r="H825" s="15"/>
      <c r="I825" s="666"/>
      <c r="J825" s="666"/>
      <c r="K825" s="666"/>
      <c r="L825" s="666"/>
      <c r="M825" s="666"/>
      <c r="N825" s="666"/>
      <c r="O825" s="666"/>
      <c r="P825" s="30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39"/>
      <c r="AE825" s="190"/>
      <c r="AF825" s="13"/>
      <c r="AG825" s="13"/>
      <c r="AH825" s="13"/>
      <c r="AI825" s="13"/>
      <c r="AJ825" s="13"/>
    </row>
    <row r="826" spans="1:36" ht="12" customHeight="1" x14ac:dyDescent="0.25">
      <c r="A826" s="13"/>
      <c r="B826" s="13"/>
      <c r="C826" s="13"/>
      <c r="D826" s="13"/>
      <c r="E826" s="13"/>
      <c r="F826" s="13"/>
      <c r="G826" s="13"/>
      <c r="H826" s="15"/>
      <c r="I826" s="666"/>
      <c r="J826" s="666"/>
      <c r="K826" s="666"/>
      <c r="L826" s="666"/>
      <c r="M826" s="666"/>
      <c r="N826" s="666"/>
      <c r="O826" s="666"/>
      <c r="P826" s="30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39"/>
      <c r="AE826" s="190"/>
      <c r="AF826" s="13"/>
      <c r="AG826" s="13"/>
      <c r="AH826" s="13"/>
      <c r="AI826" s="13"/>
      <c r="AJ826" s="13"/>
    </row>
    <row r="827" spans="1:36" ht="12" customHeight="1" x14ac:dyDescent="0.25">
      <c r="A827" s="13"/>
      <c r="B827" s="13"/>
      <c r="C827" s="13"/>
      <c r="D827" s="13"/>
      <c r="E827" s="13"/>
      <c r="F827" s="13"/>
      <c r="G827" s="13"/>
      <c r="H827" s="15"/>
      <c r="I827" s="666"/>
      <c r="J827" s="666"/>
      <c r="K827" s="666"/>
      <c r="L827" s="666"/>
      <c r="M827" s="666"/>
      <c r="N827" s="666"/>
      <c r="O827" s="666"/>
      <c r="P827" s="30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39"/>
      <c r="AE827" s="190"/>
      <c r="AF827" s="13"/>
      <c r="AG827" s="13"/>
      <c r="AH827" s="13"/>
      <c r="AI827" s="13"/>
      <c r="AJ827" s="13"/>
    </row>
    <row r="828" spans="1:36" ht="12" customHeight="1" x14ac:dyDescent="0.25">
      <c r="A828" s="13"/>
      <c r="B828" s="13"/>
      <c r="C828" s="13"/>
      <c r="D828" s="13"/>
      <c r="E828" s="13"/>
      <c r="F828" s="13"/>
      <c r="G828" s="13"/>
      <c r="H828" s="15"/>
      <c r="I828" s="666"/>
      <c r="J828" s="666"/>
      <c r="K828" s="666"/>
      <c r="L828" s="666"/>
      <c r="M828" s="666"/>
      <c r="N828" s="666"/>
      <c r="O828" s="666"/>
      <c r="P828" s="30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39"/>
      <c r="AE828" s="190"/>
      <c r="AF828" s="13"/>
      <c r="AG828" s="13"/>
      <c r="AH828" s="13"/>
      <c r="AI828" s="13"/>
      <c r="AJ828" s="13"/>
    </row>
    <row r="829" spans="1:36" ht="12" customHeight="1" x14ac:dyDescent="0.25">
      <c r="A829" s="13"/>
      <c r="B829" s="13"/>
      <c r="C829" s="13"/>
      <c r="D829" s="13"/>
      <c r="E829" s="13"/>
      <c r="F829" s="13"/>
      <c r="G829" s="13"/>
      <c r="H829" s="15"/>
      <c r="I829" s="666"/>
      <c r="J829" s="666"/>
      <c r="K829" s="666"/>
      <c r="L829" s="666"/>
      <c r="M829" s="666"/>
      <c r="N829" s="666"/>
      <c r="O829" s="666"/>
      <c r="P829" s="30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39"/>
      <c r="AE829" s="190"/>
      <c r="AF829" s="13"/>
      <c r="AG829" s="13"/>
      <c r="AH829" s="13"/>
      <c r="AI829" s="13"/>
      <c r="AJ829" s="13"/>
    </row>
    <row r="830" spans="1:36" ht="12" customHeight="1" x14ac:dyDescent="0.25">
      <c r="A830" s="13"/>
      <c r="B830" s="13"/>
      <c r="C830" s="13"/>
      <c r="D830" s="13"/>
      <c r="E830" s="13"/>
      <c r="F830" s="13"/>
      <c r="G830" s="13"/>
      <c r="H830" s="15"/>
      <c r="I830" s="666"/>
      <c r="J830" s="666"/>
      <c r="K830" s="666"/>
      <c r="L830" s="666"/>
      <c r="M830" s="666"/>
      <c r="N830" s="666"/>
      <c r="O830" s="666"/>
      <c r="P830" s="30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39"/>
      <c r="AE830" s="190"/>
      <c r="AF830" s="13"/>
      <c r="AG830" s="13"/>
      <c r="AH830" s="13"/>
      <c r="AI830" s="13"/>
      <c r="AJ830" s="13"/>
    </row>
    <row r="831" spans="1:36" ht="12" customHeight="1" x14ac:dyDescent="0.25">
      <c r="A831" s="13"/>
      <c r="B831" s="13"/>
      <c r="C831" s="13"/>
      <c r="D831" s="13"/>
      <c r="E831" s="13"/>
      <c r="F831" s="13"/>
      <c r="G831" s="13"/>
      <c r="H831" s="15"/>
      <c r="I831" s="666"/>
      <c r="J831" s="666"/>
      <c r="K831" s="666"/>
      <c r="L831" s="666"/>
      <c r="M831" s="666"/>
      <c r="N831" s="666"/>
      <c r="O831" s="666"/>
      <c r="P831" s="30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39"/>
      <c r="AE831" s="190"/>
      <c r="AF831" s="13"/>
      <c r="AG831" s="13"/>
      <c r="AH831" s="13"/>
      <c r="AI831" s="13"/>
      <c r="AJ831" s="13"/>
    </row>
    <row r="832" spans="1:36" ht="12" customHeight="1" x14ac:dyDescent="0.25">
      <c r="A832" s="13"/>
      <c r="B832" s="13"/>
      <c r="C832" s="13"/>
      <c r="D832" s="13"/>
      <c r="E832" s="13"/>
      <c r="F832" s="13"/>
      <c r="G832" s="13"/>
      <c r="H832" s="15"/>
      <c r="I832" s="666"/>
      <c r="J832" s="666"/>
      <c r="K832" s="666"/>
      <c r="L832" s="666"/>
      <c r="M832" s="666"/>
      <c r="N832" s="666"/>
      <c r="O832" s="666"/>
      <c r="P832" s="30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39"/>
      <c r="AE832" s="190"/>
      <c r="AF832" s="13"/>
      <c r="AG832" s="13"/>
      <c r="AH832" s="13"/>
      <c r="AI832" s="13"/>
      <c r="AJ832" s="13"/>
    </row>
    <row r="833" spans="1:36" ht="12" customHeight="1" x14ac:dyDescent="0.25">
      <c r="A833" s="13"/>
      <c r="B833" s="13"/>
      <c r="C833" s="13"/>
      <c r="D833" s="13"/>
      <c r="E833" s="13"/>
      <c r="F833" s="13"/>
      <c r="G833" s="13"/>
      <c r="H833" s="15"/>
      <c r="I833" s="666"/>
      <c r="J833" s="666"/>
      <c r="K833" s="666"/>
      <c r="L833" s="666"/>
      <c r="M833" s="666"/>
      <c r="N833" s="666"/>
      <c r="O833" s="666"/>
      <c r="P833" s="30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39"/>
      <c r="AE833" s="190"/>
      <c r="AF833" s="13"/>
      <c r="AG833" s="13"/>
      <c r="AH833" s="13"/>
      <c r="AI833" s="13"/>
      <c r="AJ833" s="13"/>
    </row>
    <row r="834" spans="1:36" ht="12" customHeight="1" x14ac:dyDescent="0.25">
      <c r="A834" s="13"/>
      <c r="B834" s="13"/>
      <c r="C834" s="13"/>
      <c r="D834" s="13"/>
      <c r="E834" s="13"/>
      <c r="F834" s="13"/>
      <c r="G834" s="13"/>
      <c r="H834" s="15"/>
      <c r="I834" s="666"/>
      <c r="J834" s="666"/>
      <c r="K834" s="666"/>
      <c r="L834" s="666"/>
      <c r="M834" s="666"/>
      <c r="N834" s="666"/>
      <c r="O834" s="666"/>
      <c r="P834" s="30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39"/>
      <c r="AE834" s="190"/>
      <c r="AF834" s="13"/>
      <c r="AG834" s="13"/>
      <c r="AH834" s="13"/>
      <c r="AI834" s="13"/>
      <c r="AJ834" s="13"/>
    </row>
    <row r="835" spans="1:36" ht="12" customHeight="1" x14ac:dyDescent="0.25">
      <c r="A835" s="13"/>
      <c r="B835" s="13"/>
      <c r="C835" s="13"/>
      <c r="D835" s="13"/>
      <c r="E835" s="13"/>
      <c r="F835" s="13"/>
      <c r="G835" s="13"/>
      <c r="H835" s="15"/>
      <c r="I835" s="666"/>
      <c r="J835" s="666"/>
      <c r="K835" s="666"/>
      <c r="L835" s="666"/>
      <c r="M835" s="666"/>
      <c r="N835" s="666"/>
      <c r="O835" s="666"/>
      <c r="P835" s="30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39"/>
      <c r="AE835" s="190"/>
      <c r="AF835" s="13"/>
      <c r="AG835" s="13"/>
      <c r="AH835" s="13"/>
      <c r="AI835" s="13"/>
      <c r="AJ835" s="13"/>
    </row>
    <row r="836" spans="1:36" ht="12" customHeight="1" x14ac:dyDescent="0.25">
      <c r="A836" s="13"/>
      <c r="B836" s="13"/>
      <c r="C836" s="13"/>
      <c r="D836" s="13"/>
      <c r="E836" s="13"/>
      <c r="F836" s="13"/>
      <c r="G836" s="13"/>
      <c r="H836" s="15"/>
      <c r="I836" s="666"/>
      <c r="J836" s="666"/>
      <c r="K836" s="666"/>
      <c r="L836" s="666"/>
      <c r="M836" s="666"/>
      <c r="N836" s="666"/>
      <c r="O836" s="666"/>
      <c r="P836" s="30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39"/>
      <c r="AE836" s="190"/>
      <c r="AF836" s="13"/>
      <c r="AG836" s="13"/>
      <c r="AH836" s="13"/>
      <c r="AI836" s="13"/>
      <c r="AJ836" s="13"/>
    </row>
    <row r="837" spans="1:36" ht="12" customHeight="1" x14ac:dyDescent="0.25">
      <c r="A837" s="13"/>
      <c r="B837" s="13"/>
      <c r="C837" s="13"/>
      <c r="D837" s="13"/>
      <c r="E837" s="13"/>
      <c r="F837" s="13"/>
      <c r="G837" s="13"/>
      <c r="H837" s="15"/>
      <c r="I837" s="666"/>
      <c r="J837" s="666"/>
      <c r="K837" s="666"/>
      <c r="L837" s="666"/>
      <c r="M837" s="666"/>
      <c r="N837" s="666"/>
      <c r="O837" s="666"/>
      <c r="P837" s="30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39"/>
      <c r="AE837" s="190"/>
      <c r="AF837" s="13"/>
      <c r="AG837" s="13"/>
      <c r="AH837" s="13"/>
      <c r="AI837" s="13"/>
      <c r="AJ837" s="13"/>
    </row>
    <row r="838" spans="1:36" ht="12" customHeight="1" x14ac:dyDescent="0.25">
      <c r="A838" s="13"/>
      <c r="B838" s="13"/>
      <c r="C838" s="13"/>
      <c r="D838" s="13"/>
      <c r="E838" s="13"/>
      <c r="F838" s="13"/>
      <c r="G838" s="13"/>
      <c r="H838" s="15"/>
      <c r="I838" s="666"/>
      <c r="J838" s="666"/>
      <c r="K838" s="666"/>
      <c r="L838" s="666"/>
      <c r="M838" s="666"/>
      <c r="N838" s="666"/>
      <c r="O838" s="666"/>
      <c r="P838" s="30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39"/>
      <c r="AE838" s="190"/>
      <c r="AF838" s="13"/>
      <c r="AG838" s="13"/>
      <c r="AH838" s="13"/>
      <c r="AI838" s="13"/>
      <c r="AJ838" s="13"/>
    </row>
    <row r="839" spans="1:36" ht="12" customHeight="1" x14ac:dyDescent="0.25">
      <c r="A839" s="13"/>
      <c r="B839" s="13"/>
      <c r="C839" s="13"/>
      <c r="D839" s="13"/>
      <c r="E839" s="13"/>
      <c r="F839" s="13"/>
      <c r="G839" s="13"/>
      <c r="H839" s="15"/>
      <c r="I839" s="666"/>
      <c r="J839" s="666"/>
      <c r="K839" s="666"/>
      <c r="L839" s="666"/>
      <c r="M839" s="666"/>
      <c r="N839" s="666"/>
      <c r="O839" s="666"/>
      <c r="P839" s="30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39"/>
      <c r="AE839" s="190"/>
      <c r="AF839" s="13"/>
      <c r="AG839" s="13"/>
      <c r="AH839" s="13"/>
      <c r="AI839" s="13"/>
      <c r="AJ839" s="13"/>
    </row>
    <row r="840" spans="1:36" ht="12" customHeight="1" x14ac:dyDescent="0.25">
      <c r="A840" s="13"/>
      <c r="B840" s="13"/>
      <c r="C840" s="13"/>
      <c r="D840" s="13"/>
      <c r="E840" s="13"/>
      <c r="F840" s="13"/>
      <c r="G840" s="13"/>
      <c r="H840" s="15"/>
      <c r="I840" s="666"/>
      <c r="J840" s="666"/>
      <c r="K840" s="666"/>
      <c r="L840" s="666"/>
      <c r="M840" s="666"/>
      <c r="N840" s="666"/>
      <c r="O840" s="666"/>
      <c r="P840" s="30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39"/>
      <c r="AE840" s="190"/>
      <c r="AF840" s="13"/>
      <c r="AG840" s="13"/>
      <c r="AH840" s="13"/>
      <c r="AI840" s="13"/>
      <c r="AJ840" s="13"/>
    </row>
    <row r="841" spans="1:36" ht="12" customHeight="1" x14ac:dyDescent="0.25">
      <c r="A841" s="13"/>
      <c r="B841" s="13"/>
      <c r="C841" s="13"/>
      <c r="D841" s="13"/>
      <c r="E841" s="13"/>
      <c r="F841" s="13"/>
      <c r="G841" s="13"/>
      <c r="H841" s="15"/>
      <c r="I841" s="666"/>
      <c r="J841" s="666"/>
      <c r="K841" s="666"/>
      <c r="L841" s="666"/>
      <c r="M841" s="666"/>
      <c r="N841" s="666"/>
      <c r="O841" s="666"/>
      <c r="P841" s="30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39"/>
      <c r="AE841" s="190"/>
      <c r="AF841" s="13"/>
      <c r="AG841" s="13"/>
      <c r="AH841" s="13"/>
      <c r="AI841" s="13"/>
      <c r="AJ841" s="13"/>
    </row>
    <row r="842" spans="1:36" ht="12" customHeight="1" x14ac:dyDescent="0.25">
      <c r="A842" s="13"/>
      <c r="B842" s="13"/>
      <c r="C842" s="13"/>
      <c r="D842" s="13"/>
      <c r="E842" s="13"/>
      <c r="F842" s="13"/>
      <c r="G842" s="13"/>
      <c r="H842" s="15"/>
      <c r="I842" s="666"/>
      <c r="J842" s="666"/>
      <c r="K842" s="666"/>
      <c r="L842" s="666"/>
      <c r="M842" s="666"/>
      <c r="N842" s="666"/>
      <c r="O842" s="666"/>
      <c r="P842" s="30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39"/>
      <c r="AE842" s="190"/>
      <c r="AF842" s="13"/>
      <c r="AG842" s="13"/>
      <c r="AH842" s="13"/>
      <c r="AI842" s="13"/>
      <c r="AJ842" s="13"/>
    </row>
    <row r="843" spans="1:36" ht="12" customHeight="1" x14ac:dyDescent="0.25">
      <c r="A843" s="13"/>
      <c r="B843" s="13"/>
      <c r="C843" s="13"/>
      <c r="D843" s="13"/>
      <c r="E843" s="13"/>
      <c r="F843" s="13"/>
      <c r="G843" s="13"/>
      <c r="H843" s="15"/>
      <c r="I843" s="666"/>
      <c r="J843" s="666"/>
      <c r="K843" s="666"/>
      <c r="L843" s="666"/>
      <c r="M843" s="666"/>
      <c r="N843" s="666"/>
      <c r="O843" s="666"/>
      <c r="P843" s="30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39"/>
      <c r="AE843" s="190"/>
      <c r="AF843" s="13"/>
      <c r="AG843" s="13"/>
      <c r="AH843" s="13"/>
      <c r="AI843" s="13"/>
      <c r="AJ843" s="13"/>
    </row>
    <row r="844" spans="1:36" ht="12" customHeight="1" x14ac:dyDescent="0.25">
      <c r="A844" s="13"/>
      <c r="B844" s="13"/>
      <c r="C844" s="13"/>
      <c r="D844" s="13"/>
      <c r="E844" s="13"/>
      <c r="F844" s="13"/>
      <c r="G844" s="13"/>
      <c r="H844" s="15"/>
      <c r="I844" s="666"/>
      <c r="J844" s="666"/>
      <c r="K844" s="666"/>
      <c r="L844" s="666"/>
      <c r="M844" s="666"/>
      <c r="N844" s="666"/>
      <c r="O844" s="666"/>
      <c r="P844" s="30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39"/>
      <c r="AE844" s="190"/>
      <c r="AF844" s="13"/>
      <c r="AG844" s="13"/>
      <c r="AH844" s="13"/>
      <c r="AI844" s="13"/>
      <c r="AJ844" s="13"/>
    </row>
    <row r="845" spans="1:36" ht="12" customHeight="1" x14ac:dyDescent="0.25">
      <c r="A845" s="13"/>
      <c r="B845" s="13"/>
      <c r="C845" s="13"/>
      <c r="D845" s="13"/>
      <c r="E845" s="13"/>
      <c r="F845" s="13"/>
      <c r="G845" s="13"/>
      <c r="H845" s="15"/>
      <c r="I845" s="666"/>
      <c r="J845" s="666"/>
      <c r="K845" s="666"/>
      <c r="L845" s="666"/>
      <c r="M845" s="666"/>
      <c r="N845" s="666"/>
      <c r="O845" s="666"/>
      <c r="P845" s="30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39"/>
      <c r="AE845" s="190"/>
      <c r="AF845" s="13"/>
      <c r="AG845" s="13"/>
      <c r="AH845" s="13"/>
      <c r="AI845" s="13"/>
      <c r="AJ845" s="13"/>
    </row>
    <row r="846" spans="1:36" ht="12" customHeight="1" x14ac:dyDescent="0.25">
      <c r="A846" s="13"/>
      <c r="B846" s="13"/>
      <c r="C846" s="13"/>
      <c r="D846" s="13"/>
      <c r="E846" s="13"/>
      <c r="F846" s="13"/>
      <c r="G846" s="13"/>
      <c r="H846" s="15"/>
      <c r="I846" s="666"/>
      <c r="J846" s="666"/>
      <c r="K846" s="666"/>
      <c r="L846" s="666"/>
      <c r="M846" s="666"/>
      <c r="N846" s="666"/>
      <c r="O846" s="666"/>
      <c r="P846" s="30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39"/>
      <c r="AE846" s="190"/>
      <c r="AF846" s="13"/>
      <c r="AG846" s="13"/>
      <c r="AH846" s="13"/>
      <c r="AI846" s="13"/>
      <c r="AJ846" s="13"/>
    </row>
    <row r="847" spans="1:36" ht="12" customHeight="1" x14ac:dyDescent="0.25">
      <c r="A847" s="13"/>
      <c r="B847" s="13"/>
      <c r="C847" s="13"/>
      <c r="D847" s="13"/>
      <c r="E847" s="13"/>
      <c r="F847" s="13"/>
      <c r="G847" s="13"/>
      <c r="H847" s="15"/>
      <c r="I847" s="666"/>
      <c r="J847" s="666"/>
      <c r="K847" s="666"/>
      <c r="L847" s="666"/>
      <c r="M847" s="666"/>
      <c r="N847" s="666"/>
      <c r="O847" s="666"/>
      <c r="P847" s="30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39"/>
      <c r="AE847" s="190"/>
      <c r="AF847" s="13"/>
      <c r="AG847" s="13"/>
      <c r="AH847" s="13"/>
      <c r="AI847" s="13"/>
      <c r="AJ847" s="13"/>
    </row>
    <row r="848" spans="1:36" ht="12" customHeight="1" x14ac:dyDescent="0.25">
      <c r="A848" s="13"/>
      <c r="B848" s="13"/>
      <c r="C848" s="13"/>
      <c r="D848" s="13"/>
      <c r="E848" s="13"/>
      <c r="F848" s="13"/>
      <c r="G848" s="13"/>
      <c r="H848" s="15"/>
      <c r="I848" s="666"/>
      <c r="J848" s="666"/>
      <c r="K848" s="666"/>
      <c r="L848" s="666"/>
      <c r="M848" s="666"/>
      <c r="N848" s="666"/>
      <c r="O848" s="666"/>
      <c r="P848" s="30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39"/>
      <c r="AE848" s="190"/>
      <c r="AF848" s="13"/>
      <c r="AG848" s="13"/>
      <c r="AH848" s="13"/>
      <c r="AI848" s="13"/>
      <c r="AJ848" s="13"/>
    </row>
    <row r="849" spans="1:36" ht="12" customHeight="1" x14ac:dyDescent="0.25">
      <c r="A849" s="13"/>
      <c r="B849" s="13"/>
      <c r="C849" s="13"/>
      <c r="D849" s="13"/>
      <c r="E849" s="13"/>
      <c r="F849" s="13"/>
      <c r="G849" s="13"/>
      <c r="H849" s="15"/>
      <c r="I849" s="666"/>
      <c r="J849" s="666"/>
      <c r="K849" s="666"/>
      <c r="L849" s="666"/>
      <c r="M849" s="666"/>
      <c r="N849" s="666"/>
      <c r="O849" s="666"/>
      <c r="P849" s="30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39"/>
      <c r="AE849" s="190"/>
      <c r="AF849" s="13"/>
      <c r="AG849" s="13"/>
      <c r="AH849" s="13"/>
      <c r="AI849" s="13"/>
      <c r="AJ849" s="13"/>
    </row>
    <row r="850" spans="1:36" ht="12" customHeight="1" x14ac:dyDescent="0.25">
      <c r="A850" s="13"/>
      <c r="B850" s="13"/>
      <c r="C850" s="13"/>
      <c r="D850" s="13"/>
      <c r="E850" s="13"/>
      <c r="F850" s="13"/>
      <c r="G850" s="13"/>
      <c r="H850" s="15"/>
      <c r="I850" s="666"/>
      <c r="J850" s="666"/>
      <c r="K850" s="666"/>
      <c r="L850" s="666"/>
      <c r="M850" s="666"/>
      <c r="N850" s="666"/>
      <c r="O850" s="666"/>
      <c r="P850" s="30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39"/>
      <c r="AE850" s="190"/>
      <c r="AF850" s="13"/>
      <c r="AG850" s="13"/>
      <c r="AH850" s="13"/>
      <c r="AI850" s="13"/>
      <c r="AJ850" s="13"/>
    </row>
    <row r="851" spans="1:36" ht="12" customHeight="1" x14ac:dyDescent="0.25">
      <c r="A851" s="13"/>
      <c r="B851" s="13"/>
      <c r="C851" s="13"/>
      <c r="D851" s="13"/>
      <c r="E851" s="13"/>
      <c r="F851" s="13"/>
      <c r="G851" s="13"/>
      <c r="H851" s="15"/>
      <c r="I851" s="666"/>
      <c r="J851" s="666"/>
      <c r="K851" s="666"/>
      <c r="L851" s="666"/>
      <c r="M851" s="666"/>
      <c r="N851" s="666"/>
      <c r="O851" s="666"/>
      <c r="P851" s="30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39"/>
      <c r="AE851" s="190"/>
      <c r="AF851" s="13"/>
      <c r="AG851" s="13"/>
      <c r="AH851" s="13"/>
      <c r="AI851" s="13"/>
      <c r="AJ851" s="13"/>
    </row>
    <row r="852" spans="1:36" ht="12" customHeight="1" x14ac:dyDescent="0.25">
      <c r="A852" s="13"/>
      <c r="B852" s="13"/>
      <c r="C852" s="13"/>
      <c r="D852" s="13"/>
      <c r="E852" s="13"/>
      <c r="F852" s="13"/>
      <c r="G852" s="13"/>
      <c r="H852" s="15"/>
      <c r="I852" s="666"/>
      <c r="J852" s="666"/>
      <c r="K852" s="666"/>
      <c r="L852" s="666"/>
      <c r="M852" s="666"/>
      <c r="N852" s="666"/>
      <c r="O852" s="666"/>
      <c r="P852" s="30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39"/>
      <c r="AE852" s="190"/>
      <c r="AF852" s="13"/>
      <c r="AG852" s="13"/>
      <c r="AH852" s="13"/>
      <c r="AI852" s="13"/>
      <c r="AJ852" s="13"/>
    </row>
    <row r="853" spans="1:36" ht="12" customHeight="1" x14ac:dyDescent="0.25">
      <c r="A853" s="13"/>
      <c r="B853" s="13"/>
      <c r="C853" s="13"/>
      <c r="D853" s="13"/>
      <c r="E853" s="13"/>
      <c r="F853" s="13"/>
      <c r="G853" s="13"/>
      <c r="H853" s="15"/>
      <c r="I853" s="666"/>
      <c r="J853" s="666"/>
      <c r="K853" s="666"/>
      <c r="L853" s="666"/>
      <c r="M853" s="666"/>
      <c r="N853" s="666"/>
      <c r="O853" s="666"/>
      <c r="P853" s="30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39"/>
      <c r="AE853" s="190"/>
      <c r="AF853" s="13"/>
      <c r="AG853" s="13"/>
      <c r="AH853" s="13"/>
      <c r="AI853" s="13"/>
      <c r="AJ853" s="13"/>
    </row>
    <row r="854" spans="1:36" ht="12" customHeight="1" x14ac:dyDescent="0.25">
      <c r="A854" s="13"/>
      <c r="B854" s="13"/>
      <c r="C854" s="13"/>
      <c r="D854" s="13"/>
      <c r="E854" s="13"/>
      <c r="F854" s="13"/>
      <c r="G854" s="13"/>
      <c r="H854" s="15"/>
      <c r="I854" s="666"/>
      <c r="J854" s="666"/>
      <c r="K854" s="666"/>
      <c r="L854" s="666"/>
      <c r="M854" s="666"/>
      <c r="N854" s="666"/>
      <c r="O854" s="666"/>
      <c r="P854" s="30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39"/>
      <c r="AE854" s="190"/>
      <c r="AF854" s="13"/>
      <c r="AG854" s="13"/>
      <c r="AH854" s="13"/>
      <c r="AI854" s="13"/>
      <c r="AJ854" s="13"/>
    </row>
    <row r="855" spans="1:36" ht="12" customHeight="1" x14ac:dyDescent="0.25">
      <c r="A855" s="13"/>
      <c r="B855" s="13"/>
      <c r="C855" s="13"/>
      <c r="D855" s="13"/>
      <c r="E855" s="13"/>
      <c r="F855" s="13"/>
      <c r="G855" s="13"/>
      <c r="H855" s="15"/>
      <c r="I855" s="666"/>
      <c r="J855" s="666"/>
      <c r="K855" s="666"/>
      <c r="L855" s="666"/>
      <c r="M855" s="666"/>
      <c r="N855" s="666"/>
      <c r="O855" s="666"/>
      <c r="P855" s="30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39"/>
      <c r="AE855" s="190"/>
      <c r="AF855" s="13"/>
      <c r="AG855" s="13"/>
      <c r="AH855" s="13"/>
      <c r="AI855" s="13"/>
      <c r="AJ855" s="13"/>
    </row>
    <row r="856" spans="1:36" ht="12" customHeight="1" x14ac:dyDescent="0.25">
      <c r="A856" s="13"/>
      <c r="B856" s="13"/>
      <c r="C856" s="13"/>
      <c r="D856" s="13"/>
      <c r="E856" s="13"/>
      <c r="F856" s="13"/>
      <c r="G856" s="13"/>
      <c r="H856" s="15"/>
      <c r="I856" s="666"/>
      <c r="J856" s="666"/>
      <c r="K856" s="666"/>
      <c r="L856" s="666"/>
      <c r="M856" s="666"/>
      <c r="N856" s="666"/>
      <c r="O856" s="666"/>
      <c r="P856" s="30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39"/>
      <c r="AE856" s="190"/>
      <c r="AF856" s="13"/>
      <c r="AG856" s="13"/>
      <c r="AH856" s="13"/>
      <c r="AI856" s="13"/>
      <c r="AJ856" s="13"/>
    </row>
    <row r="857" spans="1:36" ht="12" customHeight="1" x14ac:dyDescent="0.25">
      <c r="A857" s="13"/>
      <c r="B857" s="13"/>
      <c r="C857" s="13"/>
      <c r="D857" s="13"/>
      <c r="E857" s="13"/>
      <c r="F857" s="13"/>
      <c r="G857" s="13"/>
      <c r="H857" s="15"/>
      <c r="I857" s="666"/>
      <c r="J857" s="666"/>
      <c r="K857" s="666"/>
      <c r="L857" s="666"/>
      <c r="M857" s="666"/>
      <c r="N857" s="666"/>
      <c r="O857" s="666"/>
      <c r="P857" s="30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39"/>
      <c r="AE857" s="190"/>
      <c r="AF857" s="13"/>
      <c r="AG857" s="13"/>
      <c r="AH857" s="13"/>
      <c r="AI857" s="13"/>
      <c r="AJ857" s="13"/>
    </row>
    <row r="858" spans="1:36" ht="12" customHeight="1" x14ac:dyDescent="0.25">
      <c r="A858" s="13"/>
      <c r="B858" s="13"/>
      <c r="C858" s="13"/>
      <c r="D858" s="13"/>
      <c r="E858" s="13"/>
      <c r="F858" s="13"/>
      <c r="G858" s="13"/>
      <c r="H858" s="15"/>
      <c r="I858" s="666"/>
      <c r="J858" s="666"/>
      <c r="K858" s="666"/>
      <c r="L858" s="666"/>
      <c r="M858" s="666"/>
      <c r="N858" s="666"/>
      <c r="O858" s="666"/>
      <c r="P858" s="30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39"/>
      <c r="AE858" s="190"/>
      <c r="AF858" s="13"/>
      <c r="AG858" s="13"/>
      <c r="AH858" s="13"/>
      <c r="AI858" s="13"/>
      <c r="AJ858" s="13"/>
    </row>
    <row r="859" spans="1:36" ht="12" customHeight="1" x14ac:dyDescent="0.25">
      <c r="A859" s="13"/>
      <c r="B859" s="13"/>
      <c r="C859" s="13"/>
      <c r="D859" s="13"/>
      <c r="E859" s="13"/>
      <c r="F859" s="13"/>
      <c r="G859" s="13"/>
      <c r="H859" s="15"/>
      <c r="I859" s="666"/>
      <c r="J859" s="666"/>
      <c r="K859" s="666"/>
      <c r="L859" s="666"/>
      <c r="M859" s="666"/>
      <c r="N859" s="666"/>
      <c r="O859" s="666"/>
      <c r="P859" s="30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39"/>
      <c r="AE859" s="190"/>
      <c r="AF859" s="13"/>
      <c r="AG859" s="13"/>
      <c r="AH859" s="13"/>
      <c r="AI859" s="13"/>
      <c r="AJ859" s="13"/>
    </row>
    <row r="860" spans="1:36" ht="12" customHeight="1" x14ac:dyDescent="0.25">
      <c r="A860" s="13"/>
      <c r="B860" s="13"/>
      <c r="C860" s="13"/>
      <c r="D860" s="13"/>
      <c r="E860" s="13"/>
      <c r="F860" s="13"/>
      <c r="G860" s="13"/>
      <c r="H860" s="15"/>
      <c r="I860" s="666"/>
      <c r="J860" s="666"/>
      <c r="K860" s="666"/>
      <c r="L860" s="666"/>
      <c r="M860" s="666"/>
      <c r="N860" s="666"/>
      <c r="O860" s="666"/>
      <c r="P860" s="30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39"/>
      <c r="AE860" s="190"/>
      <c r="AF860" s="13"/>
      <c r="AG860" s="13"/>
      <c r="AH860" s="13"/>
      <c r="AI860" s="13"/>
      <c r="AJ860" s="13"/>
    </row>
    <row r="861" spans="1:36" ht="12" customHeight="1" x14ac:dyDescent="0.25">
      <c r="A861" s="13"/>
      <c r="B861" s="13"/>
      <c r="C861" s="13"/>
      <c r="D861" s="13"/>
      <c r="E861" s="13"/>
      <c r="F861" s="13"/>
      <c r="G861" s="13"/>
      <c r="H861" s="15"/>
      <c r="I861" s="666"/>
      <c r="J861" s="666"/>
      <c r="K861" s="666"/>
      <c r="L861" s="666"/>
      <c r="M861" s="666"/>
      <c r="N861" s="666"/>
      <c r="O861" s="666"/>
      <c r="P861" s="30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39"/>
      <c r="AE861" s="190"/>
      <c r="AF861" s="13"/>
      <c r="AG861" s="13"/>
      <c r="AH861" s="13"/>
      <c r="AI861" s="13"/>
      <c r="AJ861" s="13"/>
    </row>
    <row r="862" spans="1:36" ht="12" customHeight="1" x14ac:dyDescent="0.25">
      <c r="A862" s="13"/>
      <c r="B862" s="13"/>
      <c r="C862" s="13"/>
      <c r="D862" s="13"/>
      <c r="E862" s="13"/>
      <c r="F862" s="13"/>
      <c r="G862" s="13"/>
      <c r="H862" s="15"/>
      <c r="I862" s="666"/>
      <c r="J862" s="666"/>
      <c r="K862" s="666"/>
      <c r="L862" s="666"/>
      <c r="M862" s="666"/>
      <c r="N862" s="666"/>
      <c r="O862" s="666"/>
      <c r="P862" s="30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39"/>
      <c r="AE862" s="190"/>
      <c r="AF862" s="13"/>
      <c r="AG862" s="13"/>
      <c r="AH862" s="13"/>
      <c r="AI862" s="13"/>
      <c r="AJ862" s="13"/>
    </row>
    <row r="863" spans="1:36" ht="12" customHeight="1" x14ac:dyDescent="0.25">
      <c r="A863" s="13"/>
      <c r="B863" s="13"/>
      <c r="C863" s="13"/>
      <c r="D863" s="13"/>
      <c r="E863" s="13"/>
      <c r="F863" s="13"/>
      <c r="G863" s="13"/>
      <c r="H863" s="15"/>
      <c r="I863" s="666"/>
      <c r="J863" s="666"/>
      <c r="K863" s="666"/>
      <c r="L863" s="666"/>
      <c r="M863" s="666"/>
      <c r="N863" s="666"/>
      <c r="O863" s="666"/>
      <c r="P863" s="30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39"/>
      <c r="AE863" s="190"/>
      <c r="AF863" s="13"/>
      <c r="AG863" s="13"/>
      <c r="AH863" s="13"/>
      <c r="AI863" s="13"/>
      <c r="AJ863" s="13"/>
    </row>
    <row r="864" spans="1:36" ht="12" customHeight="1" x14ac:dyDescent="0.25">
      <c r="A864" s="13"/>
      <c r="B864" s="13"/>
      <c r="C864" s="13"/>
      <c r="D864" s="13"/>
      <c r="E864" s="13"/>
      <c r="F864" s="13"/>
      <c r="G864" s="13"/>
      <c r="H864" s="15"/>
      <c r="I864" s="666"/>
      <c r="J864" s="666"/>
      <c r="K864" s="666"/>
      <c r="L864" s="666"/>
      <c r="M864" s="666"/>
      <c r="N864" s="666"/>
      <c r="O864" s="666"/>
      <c r="P864" s="30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39"/>
      <c r="AE864" s="190"/>
      <c r="AF864" s="13"/>
      <c r="AG864" s="13"/>
      <c r="AH864" s="13"/>
      <c r="AI864" s="13"/>
      <c r="AJ864" s="13"/>
    </row>
    <row r="865" spans="1:36" ht="12" customHeight="1" x14ac:dyDescent="0.25">
      <c r="A865" s="13"/>
      <c r="B865" s="13"/>
      <c r="C865" s="13"/>
      <c r="D865" s="13"/>
      <c r="E865" s="13"/>
      <c r="F865" s="13"/>
      <c r="G865" s="13"/>
      <c r="H865" s="15"/>
      <c r="I865" s="666"/>
      <c r="J865" s="666"/>
      <c r="K865" s="666"/>
      <c r="L865" s="666"/>
      <c r="M865" s="666"/>
      <c r="N865" s="666"/>
      <c r="O865" s="666"/>
      <c r="P865" s="30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39"/>
      <c r="AE865" s="190"/>
      <c r="AF865" s="13"/>
      <c r="AG865" s="13"/>
      <c r="AH865" s="13"/>
      <c r="AI865" s="13"/>
      <c r="AJ865" s="13"/>
    </row>
    <row r="866" spans="1:36" ht="12" customHeight="1" x14ac:dyDescent="0.25">
      <c r="A866" s="13"/>
      <c r="B866" s="13"/>
      <c r="C866" s="13"/>
      <c r="D866" s="13"/>
      <c r="E866" s="13"/>
      <c r="F866" s="13"/>
      <c r="G866" s="13"/>
      <c r="H866" s="15"/>
      <c r="I866" s="666"/>
      <c r="J866" s="666"/>
      <c r="K866" s="666"/>
      <c r="L866" s="666"/>
      <c r="M866" s="666"/>
      <c r="N866" s="666"/>
      <c r="O866" s="666"/>
      <c r="P866" s="30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39"/>
      <c r="AE866" s="190"/>
      <c r="AF866" s="13"/>
      <c r="AG866" s="13"/>
      <c r="AH866" s="13"/>
      <c r="AI866" s="13"/>
      <c r="AJ866" s="13"/>
    </row>
    <row r="867" spans="1:36" ht="12" customHeight="1" x14ac:dyDescent="0.25">
      <c r="A867" s="13"/>
      <c r="B867" s="13"/>
      <c r="C867" s="13"/>
      <c r="D867" s="13"/>
      <c r="E867" s="13"/>
      <c r="F867" s="13"/>
      <c r="G867" s="13"/>
      <c r="H867" s="15"/>
      <c r="I867" s="666"/>
      <c r="J867" s="666"/>
      <c r="K867" s="666"/>
      <c r="L867" s="666"/>
      <c r="M867" s="666"/>
      <c r="N867" s="666"/>
      <c r="O867" s="666"/>
      <c r="P867" s="30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39"/>
      <c r="AE867" s="190"/>
      <c r="AF867" s="13"/>
      <c r="AG867" s="13"/>
      <c r="AH867" s="13"/>
      <c r="AI867" s="13"/>
      <c r="AJ867" s="13"/>
    </row>
    <row r="868" spans="1:36" ht="12" customHeight="1" x14ac:dyDescent="0.25">
      <c r="A868" s="13"/>
      <c r="B868" s="13"/>
      <c r="C868" s="13"/>
      <c r="D868" s="13"/>
      <c r="E868" s="13"/>
      <c r="F868" s="13"/>
      <c r="G868" s="13"/>
      <c r="H868" s="15"/>
      <c r="I868" s="666"/>
      <c r="J868" s="666"/>
      <c r="K868" s="666"/>
      <c r="L868" s="666"/>
      <c r="M868" s="666"/>
      <c r="N868" s="666"/>
      <c r="O868" s="666"/>
      <c r="P868" s="30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39"/>
      <c r="AE868" s="190"/>
      <c r="AF868" s="13"/>
      <c r="AG868" s="13"/>
      <c r="AH868" s="13"/>
      <c r="AI868" s="13"/>
      <c r="AJ868" s="13"/>
    </row>
    <row r="869" spans="1:36" ht="12" customHeight="1" x14ac:dyDescent="0.25">
      <c r="A869" s="13"/>
      <c r="B869" s="13"/>
      <c r="C869" s="13"/>
      <c r="D869" s="13"/>
      <c r="E869" s="13"/>
      <c r="F869" s="13"/>
      <c r="G869" s="13"/>
      <c r="H869" s="15"/>
      <c r="I869" s="666"/>
      <c r="J869" s="666"/>
      <c r="K869" s="666"/>
      <c r="L869" s="666"/>
      <c r="M869" s="666"/>
      <c r="N869" s="666"/>
      <c r="O869" s="666"/>
      <c r="P869" s="30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39"/>
      <c r="AE869" s="190"/>
      <c r="AF869" s="13"/>
      <c r="AG869" s="13"/>
      <c r="AH869" s="13"/>
      <c r="AI869" s="13"/>
      <c r="AJ869" s="13"/>
    </row>
    <row r="870" spans="1:36" ht="12" customHeight="1" x14ac:dyDescent="0.25">
      <c r="A870" s="13"/>
      <c r="B870" s="13"/>
      <c r="C870" s="13"/>
      <c r="D870" s="13"/>
      <c r="E870" s="13"/>
      <c r="F870" s="13"/>
      <c r="G870" s="13"/>
      <c r="H870" s="15"/>
      <c r="I870" s="666"/>
      <c r="J870" s="666"/>
      <c r="K870" s="666"/>
      <c r="L870" s="666"/>
      <c r="M870" s="666"/>
      <c r="N870" s="666"/>
      <c r="O870" s="666"/>
      <c r="P870" s="30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39"/>
      <c r="AE870" s="190"/>
      <c r="AF870" s="13"/>
      <c r="AG870" s="13"/>
      <c r="AH870" s="13"/>
      <c r="AI870" s="13"/>
      <c r="AJ870" s="13"/>
    </row>
    <row r="871" spans="1:36" ht="12" customHeight="1" x14ac:dyDescent="0.25">
      <c r="A871" s="13"/>
      <c r="B871" s="13"/>
      <c r="C871" s="13"/>
      <c r="D871" s="13"/>
      <c r="E871" s="13"/>
      <c r="F871" s="13"/>
      <c r="G871" s="13"/>
      <c r="H871" s="15"/>
      <c r="I871" s="666"/>
      <c r="J871" s="666"/>
      <c r="K871" s="666"/>
      <c r="L871" s="666"/>
      <c r="M871" s="666"/>
      <c r="N871" s="666"/>
      <c r="O871" s="666"/>
      <c r="P871" s="30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39"/>
      <c r="AE871" s="190"/>
      <c r="AF871" s="13"/>
      <c r="AG871" s="13"/>
      <c r="AH871" s="13"/>
      <c r="AI871" s="13"/>
      <c r="AJ871" s="13"/>
    </row>
    <row r="872" spans="1:36" ht="12" customHeight="1" x14ac:dyDescent="0.25">
      <c r="A872" s="13"/>
      <c r="B872" s="13"/>
      <c r="C872" s="13"/>
      <c r="D872" s="13"/>
      <c r="E872" s="13"/>
      <c r="F872" s="13"/>
      <c r="G872" s="13"/>
      <c r="H872" s="15"/>
      <c r="I872" s="666"/>
      <c r="J872" s="666"/>
      <c r="K872" s="666"/>
      <c r="L872" s="666"/>
      <c r="M872" s="666"/>
      <c r="N872" s="666"/>
      <c r="O872" s="666"/>
      <c r="P872" s="30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39"/>
      <c r="AE872" s="190"/>
      <c r="AF872" s="13"/>
      <c r="AG872" s="13"/>
      <c r="AH872" s="13"/>
      <c r="AI872" s="13"/>
      <c r="AJ872" s="13"/>
    </row>
    <row r="873" spans="1:36" ht="12" customHeight="1" x14ac:dyDescent="0.25">
      <c r="A873" s="13"/>
      <c r="B873" s="13"/>
      <c r="C873" s="13"/>
      <c r="D873" s="13"/>
      <c r="E873" s="13"/>
      <c r="F873" s="13"/>
      <c r="G873" s="13"/>
      <c r="H873" s="15"/>
      <c r="I873" s="666"/>
      <c r="J873" s="666"/>
      <c r="K873" s="666"/>
      <c r="L873" s="666"/>
      <c r="M873" s="666"/>
      <c r="N873" s="666"/>
      <c r="O873" s="666"/>
      <c r="P873" s="30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39"/>
      <c r="AE873" s="190"/>
      <c r="AF873" s="13"/>
      <c r="AG873" s="13"/>
      <c r="AH873" s="13"/>
      <c r="AI873" s="13"/>
      <c r="AJ873" s="13"/>
    </row>
    <row r="874" spans="1:36" ht="12" customHeight="1" x14ac:dyDescent="0.25">
      <c r="A874" s="13"/>
      <c r="B874" s="13"/>
      <c r="C874" s="13"/>
      <c r="D874" s="13"/>
      <c r="E874" s="13"/>
      <c r="F874" s="13"/>
      <c r="G874" s="13"/>
      <c r="H874" s="15"/>
      <c r="I874" s="666"/>
      <c r="J874" s="666"/>
      <c r="K874" s="666"/>
      <c r="L874" s="666"/>
      <c r="M874" s="666"/>
      <c r="N874" s="666"/>
      <c r="O874" s="666"/>
      <c r="P874" s="30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39"/>
      <c r="AE874" s="190"/>
      <c r="AF874" s="13"/>
      <c r="AG874" s="13"/>
      <c r="AH874" s="13"/>
      <c r="AI874" s="13"/>
      <c r="AJ874" s="13"/>
    </row>
    <row r="875" spans="1:36" ht="12" customHeight="1" x14ac:dyDescent="0.25">
      <c r="A875" s="13"/>
      <c r="B875" s="13"/>
      <c r="C875" s="13"/>
      <c r="D875" s="13"/>
      <c r="E875" s="13"/>
      <c r="F875" s="13"/>
      <c r="G875" s="13"/>
      <c r="H875" s="15"/>
      <c r="I875" s="666"/>
      <c r="J875" s="666"/>
      <c r="K875" s="666"/>
      <c r="L875" s="666"/>
      <c r="M875" s="666"/>
      <c r="N875" s="666"/>
      <c r="O875" s="666"/>
      <c r="P875" s="30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39"/>
      <c r="AE875" s="190"/>
      <c r="AF875" s="13"/>
      <c r="AG875" s="13"/>
      <c r="AH875" s="13"/>
      <c r="AI875" s="13"/>
      <c r="AJ875" s="13"/>
    </row>
    <row r="876" spans="1:36" ht="12" customHeight="1" x14ac:dyDescent="0.25">
      <c r="A876" s="13"/>
      <c r="B876" s="13"/>
      <c r="C876" s="13"/>
      <c r="D876" s="13"/>
      <c r="E876" s="13"/>
      <c r="F876" s="13"/>
      <c r="G876" s="13"/>
      <c r="H876" s="15"/>
      <c r="I876" s="666"/>
      <c r="J876" s="666"/>
      <c r="K876" s="666"/>
      <c r="L876" s="666"/>
      <c r="M876" s="666"/>
      <c r="N876" s="666"/>
      <c r="O876" s="666"/>
      <c r="P876" s="30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39"/>
      <c r="AE876" s="190"/>
      <c r="AF876" s="13"/>
      <c r="AG876" s="13"/>
      <c r="AH876" s="13"/>
      <c r="AI876" s="13"/>
      <c r="AJ876" s="13"/>
    </row>
    <row r="877" spans="1:36" ht="12" customHeight="1" x14ac:dyDescent="0.25">
      <c r="A877" s="13"/>
      <c r="B877" s="13"/>
      <c r="C877" s="13"/>
      <c r="D877" s="13"/>
      <c r="E877" s="13"/>
      <c r="F877" s="13"/>
      <c r="G877" s="13"/>
      <c r="H877" s="15"/>
      <c r="I877" s="666"/>
      <c r="J877" s="666"/>
      <c r="K877" s="666"/>
      <c r="L877" s="666"/>
      <c r="M877" s="666"/>
      <c r="N877" s="666"/>
      <c r="O877" s="666"/>
      <c r="P877" s="30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39"/>
      <c r="AE877" s="190"/>
      <c r="AF877" s="13"/>
      <c r="AG877" s="13"/>
      <c r="AH877" s="13"/>
      <c r="AI877" s="13"/>
      <c r="AJ877" s="13"/>
    </row>
    <row r="878" spans="1:36" ht="12" customHeight="1" x14ac:dyDescent="0.25">
      <c r="A878" s="13"/>
      <c r="B878" s="13"/>
      <c r="C878" s="13"/>
      <c r="D878" s="13"/>
      <c r="E878" s="13"/>
      <c r="F878" s="13"/>
      <c r="G878" s="13"/>
      <c r="H878" s="15"/>
      <c r="I878" s="666"/>
      <c r="J878" s="666"/>
      <c r="K878" s="666"/>
      <c r="L878" s="666"/>
      <c r="M878" s="666"/>
      <c r="N878" s="666"/>
      <c r="O878" s="666"/>
      <c r="P878" s="30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39"/>
      <c r="AE878" s="190"/>
      <c r="AF878" s="13"/>
      <c r="AG878" s="13"/>
      <c r="AH878" s="13"/>
      <c r="AI878" s="13"/>
      <c r="AJ878" s="13"/>
    </row>
    <row r="879" spans="1:36" ht="12" customHeight="1" x14ac:dyDescent="0.25">
      <c r="A879" s="13"/>
      <c r="B879" s="13"/>
      <c r="C879" s="13"/>
      <c r="D879" s="13"/>
      <c r="E879" s="13"/>
      <c r="F879" s="13"/>
      <c r="G879" s="13"/>
      <c r="H879" s="15"/>
      <c r="I879" s="666"/>
      <c r="J879" s="666"/>
      <c r="K879" s="666"/>
      <c r="L879" s="666"/>
      <c r="M879" s="666"/>
      <c r="N879" s="666"/>
      <c r="O879" s="666"/>
      <c r="P879" s="30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39"/>
      <c r="AE879" s="190"/>
      <c r="AF879" s="13"/>
      <c r="AG879" s="13"/>
      <c r="AH879" s="13"/>
      <c r="AI879" s="13"/>
      <c r="AJ879" s="13"/>
    </row>
    <row r="880" spans="1:36" ht="12" customHeight="1" x14ac:dyDescent="0.25">
      <c r="A880" s="13"/>
      <c r="B880" s="13"/>
      <c r="C880" s="13"/>
      <c r="D880" s="13"/>
      <c r="E880" s="13"/>
      <c r="F880" s="13"/>
      <c r="G880" s="13"/>
      <c r="H880" s="15"/>
      <c r="I880" s="666"/>
      <c r="J880" s="666"/>
      <c r="K880" s="666"/>
      <c r="L880" s="666"/>
      <c r="M880" s="666"/>
      <c r="N880" s="666"/>
      <c r="O880" s="666"/>
      <c r="P880" s="30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39"/>
      <c r="AE880" s="190"/>
      <c r="AF880" s="13"/>
      <c r="AG880" s="13"/>
      <c r="AH880" s="13"/>
      <c r="AI880" s="13"/>
      <c r="AJ880" s="13"/>
    </row>
    <row r="881" spans="1:36" ht="12" customHeight="1" x14ac:dyDescent="0.25">
      <c r="A881" s="13"/>
      <c r="B881" s="13"/>
      <c r="C881" s="13"/>
      <c r="D881" s="13"/>
      <c r="E881" s="13"/>
      <c r="F881" s="13"/>
      <c r="G881" s="13"/>
      <c r="H881" s="15"/>
      <c r="I881" s="666"/>
      <c r="J881" s="666"/>
      <c r="K881" s="666"/>
      <c r="L881" s="666"/>
      <c r="M881" s="666"/>
      <c r="N881" s="666"/>
      <c r="O881" s="666"/>
      <c r="P881" s="30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39"/>
      <c r="AE881" s="190"/>
      <c r="AF881" s="13"/>
      <c r="AG881" s="13"/>
      <c r="AH881" s="13"/>
      <c r="AI881" s="13"/>
      <c r="AJ881" s="13"/>
    </row>
    <row r="882" spans="1:36" ht="12" customHeight="1" x14ac:dyDescent="0.25">
      <c r="A882" s="13"/>
      <c r="B882" s="13"/>
      <c r="C882" s="13"/>
      <c r="D882" s="13"/>
      <c r="E882" s="13"/>
      <c r="F882" s="13"/>
      <c r="G882" s="13"/>
      <c r="H882" s="15"/>
      <c r="I882" s="666"/>
      <c r="J882" s="666"/>
      <c r="K882" s="666"/>
      <c r="L882" s="666"/>
      <c r="M882" s="666"/>
      <c r="N882" s="666"/>
      <c r="O882" s="666"/>
      <c r="P882" s="30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39"/>
      <c r="AE882" s="190"/>
      <c r="AF882" s="13"/>
      <c r="AG882" s="13"/>
      <c r="AH882" s="13"/>
      <c r="AI882" s="13"/>
      <c r="AJ882" s="13"/>
    </row>
    <row r="883" spans="1:36" ht="12" customHeight="1" x14ac:dyDescent="0.25">
      <c r="A883" s="13"/>
      <c r="B883" s="13"/>
      <c r="C883" s="13"/>
      <c r="D883" s="13"/>
      <c r="E883" s="13"/>
      <c r="F883" s="13"/>
      <c r="G883" s="13"/>
      <c r="H883" s="15"/>
      <c r="I883" s="666"/>
      <c r="J883" s="666"/>
      <c r="K883" s="666"/>
      <c r="L883" s="666"/>
      <c r="M883" s="666"/>
      <c r="N883" s="666"/>
      <c r="O883" s="666"/>
      <c r="P883" s="30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39"/>
      <c r="AE883" s="190"/>
      <c r="AF883" s="13"/>
      <c r="AG883" s="13"/>
      <c r="AH883" s="13"/>
      <c r="AI883" s="13"/>
      <c r="AJ883" s="13"/>
    </row>
    <row r="884" spans="1:36" ht="12" customHeight="1" x14ac:dyDescent="0.25">
      <c r="A884" s="13"/>
      <c r="B884" s="13"/>
      <c r="C884" s="13"/>
      <c r="D884" s="13"/>
      <c r="E884" s="13"/>
      <c r="F884" s="13"/>
      <c r="G884" s="13"/>
      <c r="H884" s="15"/>
      <c r="I884" s="666"/>
      <c r="J884" s="666"/>
      <c r="K884" s="666"/>
      <c r="L884" s="666"/>
      <c r="M884" s="666"/>
      <c r="N884" s="666"/>
      <c r="O884" s="666"/>
      <c r="P884" s="30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39"/>
      <c r="AE884" s="190"/>
      <c r="AF884" s="13"/>
      <c r="AG884" s="13"/>
      <c r="AH884" s="13"/>
      <c r="AI884" s="13"/>
      <c r="AJ884" s="13"/>
    </row>
    <row r="885" spans="1:36" ht="12" customHeight="1" x14ac:dyDescent="0.25">
      <c r="A885" s="13"/>
      <c r="B885" s="13"/>
      <c r="C885" s="13"/>
      <c r="D885" s="13"/>
      <c r="E885" s="13"/>
      <c r="F885" s="13"/>
      <c r="G885" s="13"/>
      <c r="H885" s="15"/>
      <c r="I885" s="666"/>
      <c r="J885" s="666"/>
      <c r="K885" s="666"/>
      <c r="L885" s="666"/>
      <c r="M885" s="666"/>
      <c r="N885" s="666"/>
      <c r="O885" s="666"/>
      <c r="P885" s="30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39"/>
      <c r="AE885" s="190"/>
      <c r="AF885" s="13"/>
      <c r="AG885" s="13"/>
      <c r="AH885" s="13"/>
      <c r="AI885" s="13"/>
      <c r="AJ885" s="13"/>
    </row>
    <row r="886" spans="1:36" ht="12" customHeight="1" x14ac:dyDescent="0.25">
      <c r="A886" s="13"/>
      <c r="B886" s="13"/>
      <c r="C886" s="13"/>
      <c r="D886" s="13"/>
      <c r="E886" s="13"/>
      <c r="F886" s="13"/>
      <c r="G886" s="13"/>
      <c r="H886" s="15"/>
      <c r="I886" s="666"/>
      <c r="J886" s="666"/>
      <c r="K886" s="666"/>
      <c r="L886" s="666"/>
      <c r="M886" s="666"/>
      <c r="N886" s="666"/>
      <c r="O886" s="666"/>
      <c r="P886" s="30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39"/>
      <c r="AE886" s="190"/>
      <c r="AF886" s="13"/>
      <c r="AG886" s="13"/>
      <c r="AH886" s="13"/>
      <c r="AI886" s="13"/>
      <c r="AJ886" s="13"/>
    </row>
    <row r="887" spans="1:36" ht="12" customHeight="1" x14ac:dyDescent="0.25">
      <c r="A887" s="13"/>
      <c r="B887" s="13"/>
      <c r="C887" s="13"/>
      <c r="D887" s="13"/>
      <c r="E887" s="13"/>
      <c r="F887" s="13"/>
      <c r="G887" s="13"/>
      <c r="H887" s="15"/>
      <c r="I887" s="666"/>
      <c r="J887" s="666"/>
      <c r="K887" s="666"/>
      <c r="L887" s="666"/>
      <c r="M887" s="666"/>
      <c r="N887" s="666"/>
      <c r="O887" s="666"/>
      <c r="P887" s="30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39"/>
      <c r="AE887" s="190"/>
      <c r="AF887" s="13"/>
      <c r="AG887" s="13"/>
      <c r="AH887" s="13"/>
      <c r="AI887" s="13"/>
      <c r="AJ887" s="13"/>
    </row>
    <row r="888" spans="1:36" ht="12" customHeight="1" x14ac:dyDescent="0.25">
      <c r="A888" s="13"/>
      <c r="B888" s="13"/>
      <c r="C888" s="13"/>
      <c r="D888" s="13"/>
      <c r="E888" s="13"/>
      <c r="F888" s="13"/>
      <c r="G888" s="13"/>
      <c r="H888" s="15"/>
      <c r="I888" s="666"/>
      <c r="J888" s="666"/>
      <c r="K888" s="666"/>
      <c r="L888" s="666"/>
      <c r="M888" s="666"/>
      <c r="N888" s="666"/>
      <c r="O888" s="666"/>
      <c r="P888" s="30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39"/>
      <c r="AE888" s="190"/>
      <c r="AF888" s="13"/>
      <c r="AG888" s="13"/>
      <c r="AH888" s="13"/>
      <c r="AI888" s="13"/>
      <c r="AJ888" s="13"/>
    </row>
    <row r="889" spans="1:36" ht="12" customHeight="1" x14ac:dyDescent="0.25">
      <c r="A889" s="13"/>
      <c r="B889" s="13"/>
      <c r="C889" s="13"/>
      <c r="D889" s="13"/>
      <c r="E889" s="13"/>
      <c r="F889" s="13"/>
      <c r="G889" s="13"/>
      <c r="H889" s="15"/>
      <c r="I889" s="666"/>
      <c r="J889" s="666"/>
      <c r="K889" s="666"/>
      <c r="L889" s="666"/>
      <c r="M889" s="666"/>
      <c r="N889" s="666"/>
      <c r="O889" s="666"/>
      <c r="P889" s="30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39"/>
      <c r="AE889" s="190"/>
      <c r="AF889" s="13"/>
      <c r="AG889" s="13"/>
      <c r="AH889" s="13"/>
      <c r="AI889" s="13"/>
      <c r="AJ889" s="13"/>
    </row>
    <row r="890" spans="1:36" ht="12" customHeight="1" x14ac:dyDescent="0.25">
      <c r="A890" s="13"/>
      <c r="B890" s="13"/>
      <c r="C890" s="13"/>
      <c r="D890" s="13"/>
      <c r="E890" s="13"/>
      <c r="F890" s="13"/>
      <c r="G890" s="13"/>
      <c r="H890" s="15"/>
      <c r="I890" s="666"/>
      <c r="J890" s="666"/>
      <c r="K890" s="666"/>
      <c r="L890" s="666"/>
      <c r="M890" s="666"/>
      <c r="N890" s="666"/>
      <c r="O890" s="666"/>
      <c r="P890" s="30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39"/>
      <c r="AE890" s="190"/>
      <c r="AF890" s="13"/>
      <c r="AG890" s="13"/>
      <c r="AH890" s="13"/>
      <c r="AI890" s="13"/>
      <c r="AJ890" s="13"/>
    </row>
    <row r="891" spans="1:36" ht="12" customHeight="1" x14ac:dyDescent="0.25">
      <c r="A891" s="13"/>
      <c r="B891" s="13"/>
      <c r="C891" s="13"/>
      <c r="D891" s="13"/>
      <c r="E891" s="13"/>
      <c r="F891" s="13"/>
      <c r="G891" s="13"/>
      <c r="H891" s="15"/>
      <c r="I891" s="666"/>
      <c r="J891" s="666"/>
      <c r="K891" s="666"/>
      <c r="L891" s="666"/>
      <c r="M891" s="666"/>
      <c r="N891" s="666"/>
      <c r="O891" s="666"/>
      <c r="P891" s="30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39"/>
      <c r="AE891" s="190"/>
      <c r="AF891" s="13"/>
      <c r="AG891" s="13"/>
      <c r="AH891" s="13"/>
      <c r="AI891" s="13"/>
      <c r="AJ891" s="13"/>
    </row>
    <row r="892" spans="1:36" ht="12" customHeight="1" x14ac:dyDescent="0.25">
      <c r="A892" s="13"/>
      <c r="B892" s="13"/>
      <c r="C892" s="13"/>
      <c r="D892" s="13"/>
      <c r="E892" s="13"/>
      <c r="F892" s="13"/>
      <c r="G892" s="13"/>
      <c r="H892" s="15"/>
      <c r="I892" s="666"/>
      <c r="J892" s="666"/>
      <c r="K892" s="666"/>
      <c r="L892" s="666"/>
      <c r="M892" s="666"/>
      <c r="N892" s="666"/>
      <c r="O892" s="666"/>
      <c r="P892" s="30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39"/>
      <c r="AE892" s="190"/>
      <c r="AF892" s="13"/>
      <c r="AG892" s="13"/>
      <c r="AH892" s="13"/>
      <c r="AI892" s="13"/>
      <c r="AJ892" s="13"/>
    </row>
    <row r="893" spans="1:36" ht="12" customHeight="1" x14ac:dyDescent="0.25">
      <c r="A893" s="13"/>
      <c r="B893" s="13"/>
      <c r="C893" s="13"/>
      <c r="D893" s="13"/>
      <c r="E893" s="13"/>
      <c r="F893" s="13"/>
      <c r="G893" s="13"/>
      <c r="H893" s="15"/>
      <c r="I893" s="666"/>
      <c r="J893" s="666"/>
      <c r="K893" s="666"/>
      <c r="L893" s="666"/>
      <c r="M893" s="666"/>
      <c r="N893" s="666"/>
      <c r="O893" s="666"/>
      <c r="P893" s="30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39"/>
      <c r="AE893" s="190"/>
      <c r="AF893" s="13"/>
      <c r="AG893" s="13"/>
      <c r="AH893" s="13"/>
      <c r="AI893" s="13"/>
      <c r="AJ893" s="13"/>
    </row>
    <row r="894" spans="1:36" ht="12" customHeight="1" x14ac:dyDescent="0.25">
      <c r="A894" s="13"/>
      <c r="B894" s="13"/>
      <c r="C894" s="13"/>
      <c r="D894" s="13"/>
      <c r="E894" s="13"/>
      <c r="F894" s="13"/>
      <c r="G894" s="13"/>
      <c r="H894" s="15"/>
      <c r="I894" s="666"/>
      <c r="J894" s="666"/>
      <c r="K894" s="666"/>
      <c r="L894" s="666"/>
      <c r="M894" s="666"/>
      <c r="N894" s="666"/>
      <c r="O894" s="666"/>
      <c r="P894" s="30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39"/>
      <c r="AE894" s="190"/>
      <c r="AF894" s="13"/>
      <c r="AG894" s="13"/>
      <c r="AH894" s="13"/>
      <c r="AI894" s="13"/>
      <c r="AJ894" s="13"/>
    </row>
    <row r="895" spans="1:36" ht="12" customHeight="1" x14ac:dyDescent="0.25">
      <c r="A895" s="13"/>
      <c r="B895" s="13"/>
      <c r="C895" s="13"/>
      <c r="D895" s="13"/>
      <c r="E895" s="13"/>
      <c r="F895" s="13"/>
      <c r="G895" s="13"/>
      <c r="H895" s="15"/>
      <c r="I895" s="666"/>
      <c r="J895" s="666"/>
      <c r="K895" s="666"/>
      <c r="L895" s="666"/>
      <c r="M895" s="666"/>
      <c r="N895" s="666"/>
      <c r="O895" s="666"/>
      <c r="P895" s="30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39"/>
      <c r="AE895" s="190"/>
      <c r="AF895" s="13"/>
      <c r="AG895" s="13"/>
      <c r="AH895" s="13"/>
      <c r="AI895" s="13"/>
      <c r="AJ895" s="13"/>
    </row>
    <row r="896" spans="1:36" ht="12" customHeight="1" x14ac:dyDescent="0.25">
      <c r="A896" s="13"/>
      <c r="B896" s="13"/>
      <c r="C896" s="13"/>
      <c r="D896" s="13"/>
      <c r="E896" s="13"/>
      <c r="F896" s="13"/>
      <c r="G896" s="13"/>
      <c r="H896" s="15"/>
      <c r="I896" s="666"/>
      <c r="J896" s="666"/>
      <c r="K896" s="666"/>
      <c r="L896" s="666"/>
      <c r="M896" s="666"/>
      <c r="N896" s="666"/>
      <c r="O896" s="666"/>
      <c r="P896" s="30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39"/>
      <c r="AE896" s="190"/>
      <c r="AF896" s="13"/>
      <c r="AG896" s="13"/>
      <c r="AH896" s="13"/>
      <c r="AI896" s="13"/>
      <c r="AJ896" s="13"/>
    </row>
    <row r="897" spans="1:36" ht="12" customHeight="1" x14ac:dyDescent="0.25">
      <c r="A897" s="13"/>
      <c r="B897" s="13"/>
      <c r="C897" s="13"/>
      <c r="D897" s="13"/>
      <c r="E897" s="13"/>
      <c r="F897" s="13"/>
      <c r="G897" s="13"/>
      <c r="H897" s="15"/>
      <c r="I897" s="666"/>
      <c r="J897" s="666"/>
      <c r="K897" s="666"/>
      <c r="L897" s="666"/>
      <c r="M897" s="666"/>
      <c r="N897" s="666"/>
      <c r="O897" s="666"/>
      <c r="P897" s="30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39"/>
      <c r="AE897" s="190"/>
      <c r="AF897" s="13"/>
      <c r="AG897" s="13"/>
      <c r="AH897" s="13"/>
      <c r="AI897" s="13"/>
      <c r="AJ897" s="13"/>
    </row>
    <row r="898" spans="1:36" ht="12" customHeight="1" x14ac:dyDescent="0.25">
      <c r="A898" s="13"/>
      <c r="B898" s="13"/>
      <c r="C898" s="13"/>
      <c r="D898" s="13"/>
      <c r="E898" s="13"/>
      <c r="F898" s="13"/>
      <c r="G898" s="13"/>
      <c r="H898" s="15"/>
      <c r="I898" s="666"/>
      <c r="J898" s="666"/>
      <c r="K898" s="666"/>
      <c r="L898" s="666"/>
      <c r="M898" s="666"/>
      <c r="N898" s="666"/>
      <c r="O898" s="666"/>
      <c r="P898" s="30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39"/>
      <c r="AE898" s="190"/>
      <c r="AF898" s="13"/>
      <c r="AG898" s="13"/>
      <c r="AH898" s="13"/>
      <c r="AI898" s="13"/>
      <c r="AJ898" s="13"/>
    </row>
    <row r="899" spans="1:36" ht="12" customHeight="1" x14ac:dyDescent="0.25">
      <c r="A899" s="13"/>
      <c r="B899" s="13"/>
      <c r="C899" s="13"/>
      <c r="D899" s="13"/>
      <c r="E899" s="13"/>
      <c r="F899" s="13"/>
      <c r="G899" s="13"/>
      <c r="H899" s="15"/>
      <c r="I899" s="666"/>
      <c r="J899" s="666"/>
      <c r="K899" s="666"/>
      <c r="L899" s="666"/>
      <c r="M899" s="666"/>
      <c r="N899" s="666"/>
      <c r="O899" s="666"/>
      <c r="P899" s="30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39"/>
      <c r="AE899" s="190"/>
      <c r="AF899" s="13"/>
      <c r="AG899" s="13"/>
      <c r="AH899" s="13"/>
      <c r="AI899" s="13"/>
      <c r="AJ899" s="13"/>
    </row>
    <row r="900" spans="1:36" ht="12" customHeight="1" x14ac:dyDescent="0.25">
      <c r="A900" s="13"/>
      <c r="B900" s="13"/>
      <c r="C900" s="13"/>
      <c r="D900" s="13"/>
      <c r="E900" s="13"/>
      <c r="F900" s="13"/>
      <c r="G900" s="13"/>
      <c r="H900" s="15"/>
      <c r="I900" s="666"/>
      <c r="J900" s="666"/>
      <c r="K900" s="666"/>
      <c r="L900" s="666"/>
      <c r="M900" s="666"/>
      <c r="N900" s="666"/>
      <c r="O900" s="666"/>
      <c r="P900" s="30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39"/>
      <c r="AE900" s="190"/>
      <c r="AF900" s="13"/>
      <c r="AG900" s="13"/>
      <c r="AH900" s="13"/>
      <c r="AI900" s="13"/>
      <c r="AJ900" s="13"/>
    </row>
    <row r="901" spans="1:36" ht="12" customHeight="1" x14ac:dyDescent="0.25">
      <c r="A901" s="13"/>
      <c r="B901" s="13"/>
      <c r="C901" s="13"/>
      <c r="D901" s="13"/>
      <c r="E901" s="13"/>
      <c r="F901" s="13"/>
      <c r="G901" s="13"/>
      <c r="H901" s="15"/>
      <c r="I901" s="666"/>
      <c r="J901" s="666"/>
      <c r="K901" s="666"/>
      <c r="L901" s="666"/>
      <c r="M901" s="666"/>
      <c r="N901" s="666"/>
      <c r="O901" s="666"/>
      <c r="P901" s="30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39"/>
      <c r="AE901" s="190"/>
      <c r="AF901" s="13"/>
      <c r="AG901" s="13"/>
      <c r="AH901" s="13"/>
      <c r="AI901" s="13"/>
      <c r="AJ901" s="13"/>
    </row>
    <row r="902" spans="1:36" ht="12" customHeight="1" x14ac:dyDescent="0.25">
      <c r="A902" s="13"/>
      <c r="B902" s="13"/>
      <c r="C902" s="13"/>
      <c r="D902" s="13"/>
      <c r="E902" s="13"/>
      <c r="F902" s="13"/>
      <c r="G902" s="13"/>
      <c r="H902" s="15"/>
      <c r="I902" s="666"/>
      <c r="J902" s="666"/>
      <c r="K902" s="666"/>
      <c r="L902" s="666"/>
      <c r="M902" s="666"/>
      <c r="N902" s="666"/>
      <c r="O902" s="666"/>
      <c r="P902" s="30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39"/>
      <c r="AE902" s="190"/>
      <c r="AF902" s="13"/>
      <c r="AG902" s="13"/>
      <c r="AH902" s="13"/>
      <c r="AI902" s="13"/>
      <c r="AJ902" s="13"/>
    </row>
    <row r="903" spans="1:36" ht="12" customHeight="1" x14ac:dyDescent="0.25">
      <c r="A903" s="13"/>
      <c r="B903" s="13"/>
      <c r="C903" s="13"/>
      <c r="D903" s="13"/>
      <c r="E903" s="13"/>
      <c r="F903" s="13"/>
      <c r="G903" s="13"/>
      <c r="H903" s="15"/>
      <c r="I903" s="666"/>
      <c r="J903" s="666"/>
      <c r="K903" s="666"/>
      <c r="L903" s="666"/>
      <c r="M903" s="666"/>
      <c r="N903" s="666"/>
      <c r="O903" s="666"/>
      <c r="P903" s="30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39"/>
      <c r="AE903" s="190"/>
      <c r="AF903" s="13"/>
      <c r="AG903" s="13"/>
      <c r="AH903" s="13"/>
      <c r="AI903" s="13"/>
      <c r="AJ903" s="13"/>
    </row>
    <row r="904" spans="1:36" ht="12" customHeight="1" x14ac:dyDescent="0.25">
      <c r="A904" s="13"/>
      <c r="B904" s="13"/>
      <c r="C904" s="13"/>
      <c r="D904" s="13"/>
      <c r="E904" s="13"/>
      <c r="F904" s="13"/>
      <c r="G904" s="13"/>
      <c r="H904" s="15"/>
      <c r="I904" s="666"/>
      <c r="J904" s="666"/>
      <c r="K904" s="666"/>
      <c r="L904" s="666"/>
      <c r="M904" s="666"/>
      <c r="N904" s="666"/>
      <c r="O904" s="666"/>
      <c r="P904" s="30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39"/>
      <c r="AE904" s="190"/>
      <c r="AF904" s="13"/>
      <c r="AG904" s="13"/>
      <c r="AH904" s="13"/>
      <c r="AI904" s="13"/>
      <c r="AJ904" s="13"/>
    </row>
    <row r="905" spans="1:36" ht="12" customHeight="1" x14ac:dyDescent="0.25">
      <c r="A905" s="13"/>
      <c r="B905" s="13"/>
      <c r="C905" s="13"/>
      <c r="D905" s="13"/>
      <c r="E905" s="13"/>
      <c r="F905" s="13"/>
      <c r="G905" s="13"/>
      <c r="H905" s="15"/>
      <c r="I905" s="666"/>
      <c r="J905" s="666"/>
      <c r="K905" s="666"/>
      <c r="L905" s="666"/>
      <c r="M905" s="666"/>
      <c r="N905" s="666"/>
      <c r="O905" s="666"/>
      <c r="P905" s="30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39"/>
      <c r="AE905" s="190"/>
      <c r="AF905" s="13"/>
      <c r="AG905" s="13"/>
      <c r="AH905" s="13"/>
      <c r="AI905" s="13"/>
      <c r="AJ905" s="13"/>
    </row>
    <row r="906" spans="1:36" ht="12" customHeight="1" x14ac:dyDescent="0.25">
      <c r="A906" s="13"/>
      <c r="B906" s="13"/>
      <c r="C906" s="13"/>
      <c r="D906" s="13"/>
      <c r="E906" s="13"/>
      <c r="F906" s="13"/>
      <c r="G906" s="13"/>
      <c r="H906" s="15"/>
      <c r="I906" s="666"/>
      <c r="J906" s="666"/>
      <c r="K906" s="666"/>
      <c r="L906" s="666"/>
      <c r="M906" s="666"/>
      <c r="N906" s="666"/>
      <c r="O906" s="666"/>
      <c r="P906" s="30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39"/>
      <c r="AE906" s="190"/>
      <c r="AF906" s="13"/>
      <c r="AG906" s="13"/>
      <c r="AH906" s="13"/>
      <c r="AI906" s="13"/>
      <c r="AJ906" s="13"/>
    </row>
    <row r="907" spans="1:36" ht="12" customHeight="1" x14ac:dyDescent="0.25">
      <c r="A907" s="13"/>
      <c r="B907" s="13"/>
      <c r="C907" s="13"/>
      <c r="D907" s="13"/>
      <c r="E907" s="13"/>
      <c r="F907" s="13"/>
      <c r="G907" s="13"/>
      <c r="H907" s="15"/>
      <c r="I907" s="666"/>
      <c r="J907" s="666"/>
      <c r="K907" s="666"/>
      <c r="L907" s="666"/>
      <c r="M907" s="666"/>
      <c r="N907" s="666"/>
      <c r="O907" s="666"/>
      <c r="P907" s="30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39"/>
      <c r="AE907" s="190"/>
      <c r="AF907" s="13"/>
      <c r="AG907" s="13"/>
      <c r="AH907" s="13"/>
      <c r="AI907" s="13"/>
      <c r="AJ907" s="13"/>
    </row>
    <row r="908" spans="1:36" ht="12" customHeight="1" x14ac:dyDescent="0.25">
      <c r="A908" s="13"/>
      <c r="B908" s="13"/>
      <c r="C908" s="13"/>
      <c r="D908" s="13"/>
      <c r="E908" s="13"/>
      <c r="F908" s="13"/>
      <c r="G908" s="13"/>
      <c r="H908" s="15"/>
      <c r="I908" s="666"/>
      <c r="J908" s="666"/>
      <c r="K908" s="666"/>
      <c r="L908" s="666"/>
      <c r="M908" s="666"/>
      <c r="N908" s="666"/>
      <c r="O908" s="666"/>
      <c r="P908" s="30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39"/>
      <c r="AE908" s="190"/>
      <c r="AF908" s="13"/>
      <c r="AG908" s="13"/>
      <c r="AH908" s="13"/>
      <c r="AI908" s="13"/>
      <c r="AJ908" s="13"/>
    </row>
    <row r="909" spans="1:36" ht="12" customHeight="1" x14ac:dyDescent="0.25">
      <c r="A909" s="13"/>
      <c r="B909" s="13"/>
      <c r="C909" s="13"/>
      <c r="D909" s="13"/>
      <c r="E909" s="13"/>
      <c r="F909" s="13"/>
      <c r="G909" s="13"/>
      <c r="H909" s="15"/>
      <c r="I909" s="666"/>
      <c r="J909" s="666"/>
      <c r="K909" s="666"/>
      <c r="L909" s="666"/>
      <c r="M909" s="666"/>
      <c r="N909" s="666"/>
      <c r="O909" s="666"/>
      <c r="P909" s="30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39"/>
      <c r="AE909" s="190"/>
      <c r="AF909" s="13"/>
      <c r="AG909" s="13"/>
      <c r="AH909" s="13"/>
      <c r="AI909" s="13"/>
      <c r="AJ909" s="13"/>
    </row>
    <row r="910" spans="1:36" ht="12" customHeight="1" x14ac:dyDescent="0.25">
      <c r="A910" s="13"/>
      <c r="B910" s="13"/>
      <c r="C910" s="13"/>
      <c r="D910" s="13"/>
      <c r="E910" s="13"/>
      <c r="F910" s="13"/>
      <c r="G910" s="13"/>
      <c r="H910" s="15"/>
      <c r="I910" s="666"/>
      <c r="J910" s="666"/>
      <c r="K910" s="666"/>
      <c r="L910" s="666"/>
      <c r="M910" s="666"/>
      <c r="N910" s="666"/>
      <c r="O910" s="666"/>
      <c r="P910" s="30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39"/>
      <c r="AE910" s="190"/>
      <c r="AF910" s="13"/>
      <c r="AG910" s="13"/>
      <c r="AH910" s="13"/>
      <c r="AI910" s="13"/>
      <c r="AJ910" s="13"/>
    </row>
    <row r="911" spans="1:36" ht="12" customHeight="1" x14ac:dyDescent="0.25">
      <c r="A911" s="13"/>
      <c r="B911" s="13"/>
      <c r="C911" s="13"/>
      <c r="D911" s="13"/>
      <c r="E911" s="13"/>
      <c r="F911" s="13"/>
      <c r="G911" s="13"/>
      <c r="H911" s="15"/>
      <c r="I911" s="666"/>
      <c r="J911" s="666"/>
      <c r="K911" s="666"/>
      <c r="L911" s="666"/>
      <c r="M911" s="666"/>
      <c r="N911" s="666"/>
      <c r="O911" s="666"/>
      <c r="P911" s="30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39"/>
      <c r="AE911" s="190"/>
      <c r="AF911" s="13"/>
      <c r="AG911" s="13"/>
      <c r="AH911" s="13"/>
      <c r="AI911" s="13"/>
      <c r="AJ911" s="13"/>
    </row>
    <row r="912" spans="1:36" ht="12" customHeight="1" x14ac:dyDescent="0.25">
      <c r="A912" s="13"/>
      <c r="B912" s="13"/>
      <c r="C912" s="13"/>
      <c r="D912" s="13"/>
      <c r="E912" s="13"/>
      <c r="F912" s="13"/>
      <c r="G912" s="13"/>
      <c r="H912" s="15"/>
      <c r="I912" s="666"/>
      <c r="J912" s="666"/>
      <c r="K912" s="666"/>
      <c r="L912" s="666"/>
      <c r="M912" s="666"/>
      <c r="N912" s="666"/>
      <c r="O912" s="666"/>
      <c r="P912" s="30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39"/>
      <c r="AE912" s="190"/>
      <c r="AF912" s="13"/>
      <c r="AG912" s="13"/>
      <c r="AH912" s="13"/>
      <c r="AI912" s="13"/>
      <c r="AJ912" s="13"/>
    </row>
    <row r="913" spans="1:36" ht="12" customHeight="1" x14ac:dyDescent="0.25">
      <c r="A913" s="13"/>
      <c r="B913" s="13"/>
      <c r="C913" s="13"/>
      <c r="D913" s="13"/>
      <c r="E913" s="13"/>
      <c r="F913" s="13"/>
      <c r="G913" s="13"/>
      <c r="H913" s="15"/>
      <c r="I913" s="666"/>
      <c r="J913" s="666"/>
      <c r="K913" s="666"/>
      <c r="L913" s="666"/>
      <c r="M913" s="666"/>
      <c r="N913" s="666"/>
      <c r="O913" s="666"/>
      <c r="P913" s="30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39"/>
      <c r="AE913" s="190"/>
      <c r="AF913" s="13"/>
      <c r="AG913" s="13"/>
      <c r="AH913" s="13"/>
      <c r="AI913" s="13"/>
      <c r="AJ913" s="13"/>
    </row>
    <row r="914" spans="1:36" ht="12" customHeight="1" x14ac:dyDescent="0.25">
      <c r="A914" s="13"/>
      <c r="B914" s="13"/>
      <c r="C914" s="13"/>
      <c r="D914" s="13"/>
      <c r="E914" s="13"/>
      <c r="F914" s="13"/>
      <c r="G914" s="13"/>
      <c r="H914" s="15"/>
      <c r="I914" s="666"/>
      <c r="J914" s="666"/>
      <c r="K914" s="666"/>
      <c r="L914" s="666"/>
      <c r="M914" s="666"/>
      <c r="N914" s="666"/>
      <c r="O914" s="666"/>
      <c r="P914" s="30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39"/>
      <c r="AE914" s="190"/>
      <c r="AF914" s="13"/>
      <c r="AG914" s="13"/>
      <c r="AH914" s="13"/>
      <c r="AI914" s="13"/>
      <c r="AJ914" s="13"/>
    </row>
    <row r="915" spans="1:36" ht="12" customHeight="1" x14ac:dyDescent="0.25">
      <c r="A915" s="13"/>
      <c r="B915" s="13"/>
      <c r="C915" s="13"/>
      <c r="D915" s="13"/>
      <c r="E915" s="13"/>
      <c r="F915" s="13"/>
      <c r="G915" s="13"/>
      <c r="H915" s="15"/>
      <c r="I915" s="666"/>
      <c r="J915" s="666"/>
      <c r="K915" s="666"/>
      <c r="L915" s="666"/>
      <c r="M915" s="666"/>
      <c r="N915" s="666"/>
      <c r="O915" s="666"/>
      <c r="P915" s="30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39"/>
      <c r="AE915" s="190"/>
      <c r="AF915" s="13"/>
      <c r="AG915" s="13"/>
      <c r="AH915" s="13"/>
      <c r="AI915" s="13"/>
      <c r="AJ915" s="13"/>
    </row>
    <row r="916" spans="1:36" ht="12" customHeight="1" x14ac:dyDescent="0.25">
      <c r="A916" s="13"/>
      <c r="B916" s="13"/>
      <c r="C916" s="13"/>
      <c r="D916" s="13"/>
      <c r="E916" s="13"/>
      <c r="F916" s="13"/>
      <c r="G916" s="13"/>
      <c r="H916" s="15"/>
      <c r="I916" s="666"/>
      <c r="J916" s="666"/>
      <c r="K916" s="666"/>
      <c r="L916" s="666"/>
      <c r="M916" s="666"/>
      <c r="N916" s="666"/>
      <c r="O916" s="666"/>
      <c r="P916" s="30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39"/>
      <c r="AE916" s="190"/>
      <c r="AF916" s="13"/>
      <c r="AG916" s="13"/>
      <c r="AH916" s="13"/>
      <c r="AI916" s="13"/>
      <c r="AJ916" s="13"/>
    </row>
    <row r="917" spans="1:36" ht="12" customHeight="1" x14ac:dyDescent="0.25">
      <c r="A917" s="13"/>
      <c r="B917" s="13"/>
      <c r="C917" s="13"/>
      <c r="D917" s="13"/>
      <c r="E917" s="13"/>
      <c r="F917" s="13"/>
      <c r="G917" s="13"/>
      <c r="H917" s="15"/>
      <c r="I917" s="666"/>
      <c r="J917" s="666"/>
      <c r="K917" s="666"/>
      <c r="L917" s="666"/>
      <c r="M917" s="666"/>
      <c r="N917" s="666"/>
      <c r="O917" s="666"/>
      <c r="P917" s="30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39"/>
      <c r="AE917" s="190"/>
      <c r="AF917" s="13"/>
      <c r="AG917" s="13"/>
      <c r="AH917" s="13"/>
      <c r="AI917" s="13"/>
      <c r="AJ917" s="13"/>
    </row>
    <row r="918" spans="1:36" ht="12" customHeight="1" x14ac:dyDescent="0.25">
      <c r="A918" s="13"/>
      <c r="B918" s="13"/>
      <c r="C918" s="13"/>
      <c r="D918" s="13"/>
      <c r="E918" s="13"/>
      <c r="F918" s="13"/>
      <c r="G918" s="13"/>
      <c r="H918" s="15"/>
      <c r="I918" s="666"/>
      <c r="J918" s="666"/>
      <c r="K918" s="666"/>
      <c r="L918" s="666"/>
      <c r="M918" s="666"/>
      <c r="N918" s="666"/>
      <c r="O918" s="666"/>
      <c r="P918" s="30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39"/>
      <c r="AE918" s="190"/>
      <c r="AF918" s="13"/>
      <c r="AG918" s="13"/>
      <c r="AH918" s="13"/>
      <c r="AI918" s="13"/>
      <c r="AJ918" s="13"/>
    </row>
    <row r="919" spans="1:36" ht="12" customHeight="1" x14ac:dyDescent="0.25">
      <c r="A919" s="13"/>
      <c r="B919" s="13"/>
      <c r="C919" s="13"/>
      <c r="D919" s="13"/>
      <c r="E919" s="13"/>
      <c r="F919" s="13"/>
      <c r="G919" s="13"/>
      <c r="H919" s="15"/>
      <c r="I919" s="666"/>
      <c r="J919" s="666"/>
      <c r="K919" s="666"/>
      <c r="L919" s="666"/>
      <c r="M919" s="666"/>
      <c r="N919" s="666"/>
      <c r="O919" s="666"/>
      <c r="P919" s="30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39"/>
      <c r="AE919" s="190"/>
      <c r="AF919" s="13"/>
      <c r="AG919" s="13"/>
      <c r="AH919" s="13"/>
      <c r="AI919" s="13"/>
      <c r="AJ919" s="13"/>
    </row>
    <row r="920" spans="1:36" ht="12" customHeight="1" x14ac:dyDescent="0.25">
      <c r="A920" s="13"/>
      <c r="B920" s="13"/>
      <c r="C920" s="13"/>
      <c r="D920" s="13"/>
      <c r="E920" s="13"/>
      <c r="F920" s="13"/>
      <c r="G920" s="13"/>
      <c r="H920" s="15"/>
      <c r="I920" s="666"/>
      <c r="J920" s="666"/>
      <c r="K920" s="666"/>
      <c r="L920" s="666"/>
      <c r="M920" s="666"/>
      <c r="N920" s="666"/>
      <c r="O920" s="666"/>
      <c r="P920" s="30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39"/>
      <c r="AE920" s="190"/>
      <c r="AF920" s="13"/>
      <c r="AG920" s="13"/>
      <c r="AH920" s="13"/>
      <c r="AI920" s="13"/>
      <c r="AJ920" s="13"/>
    </row>
    <row r="921" spans="1:36" ht="12" customHeight="1" x14ac:dyDescent="0.25">
      <c r="A921" s="13"/>
      <c r="B921" s="13"/>
      <c r="C921" s="13"/>
      <c r="D921" s="13"/>
      <c r="E921" s="13"/>
      <c r="F921" s="13"/>
      <c r="G921" s="13"/>
      <c r="H921" s="15"/>
      <c r="I921" s="666"/>
      <c r="J921" s="666"/>
      <c r="K921" s="666"/>
      <c r="L921" s="666"/>
      <c r="M921" s="666"/>
      <c r="N921" s="666"/>
      <c r="O921" s="666"/>
      <c r="P921" s="30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39"/>
      <c r="AE921" s="190"/>
      <c r="AF921" s="13"/>
      <c r="AG921" s="13"/>
      <c r="AH921" s="13"/>
      <c r="AI921" s="13"/>
      <c r="AJ921" s="13"/>
    </row>
    <row r="922" spans="1:36" ht="12" customHeight="1" x14ac:dyDescent="0.25">
      <c r="A922" s="13"/>
      <c r="B922" s="13"/>
      <c r="C922" s="13"/>
      <c r="D922" s="13"/>
      <c r="E922" s="13"/>
      <c r="F922" s="13"/>
      <c r="G922" s="13"/>
      <c r="H922" s="15"/>
      <c r="I922" s="666"/>
      <c r="J922" s="666"/>
      <c r="K922" s="666"/>
      <c r="L922" s="666"/>
      <c r="M922" s="666"/>
      <c r="N922" s="666"/>
      <c r="O922" s="666"/>
      <c r="P922" s="30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39"/>
      <c r="AE922" s="190"/>
      <c r="AF922" s="13"/>
      <c r="AG922" s="13"/>
      <c r="AH922" s="13"/>
      <c r="AI922" s="13"/>
      <c r="AJ922" s="13"/>
    </row>
    <row r="923" spans="1:36" ht="12" customHeight="1" x14ac:dyDescent="0.25">
      <c r="A923" s="13"/>
      <c r="B923" s="13"/>
      <c r="C923" s="13"/>
      <c r="D923" s="13"/>
      <c r="E923" s="13"/>
      <c r="F923" s="13"/>
      <c r="G923" s="13"/>
      <c r="H923" s="15"/>
      <c r="I923" s="666"/>
      <c r="J923" s="666"/>
      <c r="K923" s="666"/>
      <c r="L923" s="666"/>
      <c r="M923" s="666"/>
      <c r="N923" s="666"/>
      <c r="O923" s="666"/>
      <c r="P923" s="30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39"/>
      <c r="AE923" s="190"/>
      <c r="AF923" s="13"/>
      <c r="AG923" s="13"/>
      <c r="AH923" s="13"/>
      <c r="AI923" s="13"/>
      <c r="AJ923" s="13"/>
    </row>
    <row r="924" spans="1:36" ht="12" customHeight="1" x14ac:dyDescent="0.25">
      <c r="A924" s="13"/>
      <c r="B924" s="13"/>
      <c r="C924" s="13"/>
      <c r="D924" s="13"/>
      <c r="E924" s="13"/>
      <c r="F924" s="13"/>
      <c r="G924" s="13"/>
      <c r="H924" s="15"/>
      <c r="I924" s="666"/>
      <c r="J924" s="666"/>
      <c r="K924" s="666"/>
      <c r="L924" s="666"/>
      <c r="M924" s="666"/>
      <c r="N924" s="666"/>
      <c r="O924" s="666"/>
      <c r="P924" s="30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39"/>
      <c r="AE924" s="190"/>
      <c r="AF924" s="13"/>
      <c r="AG924" s="13"/>
      <c r="AH924" s="13"/>
      <c r="AI924" s="13"/>
      <c r="AJ924" s="13"/>
    </row>
    <row r="925" spans="1:36" ht="12" customHeight="1" x14ac:dyDescent="0.25">
      <c r="A925" s="13"/>
      <c r="B925" s="13"/>
      <c r="C925" s="13"/>
      <c r="D925" s="13"/>
      <c r="E925" s="13"/>
      <c r="F925" s="13"/>
      <c r="G925" s="13"/>
      <c r="H925" s="15"/>
      <c r="I925" s="666"/>
      <c r="J925" s="666"/>
      <c r="K925" s="666"/>
      <c r="L925" s="666"/>
      <c r="M925" s="666"/>
      <c r="N925" s="666"/>
      <c r="O925" s="666"/>
      <c r="P925" s="30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39"/>
      <c r="AE925" s="190"/>
      <c r="AF925" s="13"/>
      <c r="AG925" s="13"/>
      <c r="AH925" s="13"/>
      <c r="AI925" s="13"/>
      <c r="AJ925" s="13"/>
    </row>
    <row r="926" spans="1:36" ht="12" customHeight="1" x14ac:dyDescent="0.25">
      <c r="A926" s="13"/>
      <c r="B926" s="13"/>
      <c r="C926" s="13"/>
      <c r="D926" s="13"/>
      <c r="E926" s="13"/>
      <c r="F926" s="13"/>
      <c r="G926" s="13"/>
      <c r="H926" s="15"/>
      <c r="I926" s="666"/>
      <c r="J926" s="666"/>
      <c r="K926" s="666"/>
      <c r="L926" s="666"/>
      <c r="M926" s="666"/>
      <c r="N926" s="666"/>
      <c r="O926" s="666"/>
      <c r="P926" s="30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39"/>
      <c r="AE926" s="190"/>
      <c r="AF926" s="13"/>
      <c r="AG926" s="13"/>
      <c r="AH926" s="13"/>
      <c r="AI926" s="13"/>
      <c r="AJ926" s="13"/>
    </row>
    <row r="927" spans="1:36" ht="12" customHeight="1" x14ac:dyDescent="0.25">
      <c r="A927" s="13"/>
      <c r="B927" s="13"/>
      <c r="C927" s="13"/>
      <c r="D927" s="13"/>
      <c r="E927" s="13"/>
      <c r="F927" s="13"/>
      <c r="G927" s="13"/>
      <c r="H927" s="15"/>
      <c r="I927" s="666"/>
      <c r="J927" s="666"/>
      <c r="K927" s="666"/>
      <c r="L927" s="666"/>
      <c r="M927" s="666"/>
      <c r="N927" s="666"/>
      <c r="O927" s="666"/>
      <c r="P927" s="30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39"/>
      <c r="AE927" s="190"/>
      <c r="AF927" s="13"/>
      <c r="AG927" s="13"/>
      <c r="AH927" s="13"/>
      <c r="AI927" s="13"/>
      <c r="AJ927" s="13"/>
    </row>
    <row r="928" spans="1:36" ht="12" customHeight="1" x14ac:dyDescent="0.25">
      <c r="A928" s="13"/>
      <c r="B928" s="13"/>
      <c r="C928" s="13"/>
      <c r="D928" s="13"/>
      <c r="E928" s="13"/>
      <c r="F928" s="13"/>
      <c r="G928" s="13"/>
      <c r="H928" s="15"/>
      <c r="I928" s="666"/>
      <c r="J928" s="666"/>
      <c r="K928" s="666"/>
      <c r="L928" s="666"/>
      <c r="M928" s="666"/>
      <c r="N928" s="666"/>
      <c r="O928" s="666"/>
      <c r="P928" s="30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39"/>
      <c r="AE928" s="190"/>
      <c r="AF928" s="13"/>
      <c r="AG928" s="13"/>
      <c r="AH928" s="13"/>
      <c r="AI928" s="13"/>
      <c r="AJ928" s="13"/>
    </row>
    <row r="929" spans="1:36" ht="12" customHeight="1" x14ac:dyDescent="0.25">
      <c r="A929" s="13"/>
      <c r="B929" s="13"/>
      <c r="C929" s="13"/>
      <c r="D929" s="13"/>
      <c r="E929" s="13"/>
      <c r="F929" s="13"/>
      <c r="G929" s="13"/>
      <c r="H929" s="15"/>
      <c r="I929" s="666"/>
      <c r="J929" s="666"/>
      <c r="K929" s="666"/>
      <c r="L929" s="666"/>
      <c r="M929" s="666"/>
      <c r="N929" s="666"/>
      <c r="O929" s="666"/>
      <c r="P929" s="30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39"/>
      <c r="AE929" s="190"/>
      <c r="AF929" s="13"/>
      <c r="AG929" s="13"/>
      <c r="AH929" s="13"/>
      <c r="AI929" s="13"/>
      <c r="AJ929" s="13"/>
    </row>
    <row r="930" spans="1:36" ht="12" customHeight="1" x14ac:dyDescent="0.25">
      <c r="A930" s="13"/>
      <c r="B930" s="13"/>
      <c r="C930" s="13"/>
      <c r="D930" s="13"/>
      <c r="E930" s="13"/>
      <c r="F930" s="13"/>
      <c r="G930" s="13"/>
      <c r="H930" s="15"/>
      <c r="I930" s="666"/>
      <c r="J930" s="666"/>
      <c r="K930" s="666"/>
      <c r="L930" s="666"/>
      <c r="M930" s="666"/>
      <c r="N930" s="666"/>
      <c r="O930" s="666"/>
      <c r="P930" s="30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39"/>
      <c r="AE930" s="190"/>
      <c r="AF930" s="13"/>
      <c r="AG930" s="13"/>
      <c r="AH930" s="13"/>
      <c r="AI930" s="13"/>
      <c r="AJ930" s="13"/>
    </row>
    <row r="931" spans="1:36" ht="12" customHeight="1" x14ac:dyDescent="0.25">
      <c r="A931" s="13"/>
      <c r="B931" s="13"/>
      <c r="C931" s="13"/>
      <c r="D931" s="13"/>
      <c r="E931" s="13"/>
      <c r="F931" s="13"/>
      <c r="G931" s="13"/>
      <c r="H931" s="15"/>
      <c r="I931" s="666"/>
      <c r="J931" s="666"/>
      <c r="K931" s="666"/>
      <c r="L931" s="666"/>
      <c r="M931" s="666"/>
      <c r="N931" s="666"/>
      <c r="O931" s="666"/>
      <c r="P931" s="30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39"/>
      <c r="AE931" s="190"/>
      <c r="AF931" s="13"/>
      <c r="AG931" s="13"/>
      <c r="AH931" s="13"/>
      <c r="AI931" s="13"/>
      <c r="AJ931" s="13"/>
    </row>
    <row r="932" spans="1:36" ht="12" customHeight="1" x14ac:dyDescent="0.25">
      <c r="A932" s="13"/>
      <c r="B932" s="13"/>
      <c r="C932" s="13"/>
      <c r="D932" s="13"/>
      <c r="E932" s="13"/>
      <c r="F932" s="13"/>
      <c r="G932" s="13"/>
      <c r="H932" s="15"/>
      <c r="I932" s="666"/>
      <c r="J932" s="666"/>
      <c r="K932" s="666"/>
      <c r="L932" s="666"/>
      <c r="M932" s="666"/>
      <c r="N932" s="666"/>
      <c r="O932" s="666"/>
      <c r="P932" s="30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39"/>
      <c r="AE932" s="190"/>
      <c r="AF932" s="13"/>
      <c r="AG932" s="13"/>
      <c r="AH932" s="13"/>
      <c r="AI932" s="13"/>
      <c r="AJ932" s="13"/>
    </row>
    <row r="933" spans="1:36" ht="12" customHeight="1" x14ac:dyDescent="0.25">
      <c r="A933" s="13"/>
      <c r="B933" s="13"/>
      <c r="C933" s="13"/>
      <c r="D933" s="13"/>
      <c r="E933" s="13"/>
      <c r="F933" s="13"/>
      <c r="G933" s="13"/>
      <c r="H933" s="15"/>
      <c r="I933" s="666"/>
      <c r="J933" s="666"/>
      <c r="K933" s="666"/>
      <c r="L933" s="666"/>
      <c r="M933" s="666"/>
      <c r="N933" s="666"/>
      <c r="O933" s="666"/>
      <c r="P933" s="30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39"/>
      <c r="AE933" s="190"/>
      <c r="AF933" s="13"/>
      <c r="AG933" s="13"/>
      <c r="AH933" s="13"/>
      <c r="AI933" s="13"/>
      <c r="AJ933" s="13"/>
    </row>
    <row r="934" spans="1:36" ht="12" customHeight="1" x14ac:dyDescent="0.25">
      <c r="A934" s="13"/>
      <c r="B934" s="13"/>
      <c r="C934" s="13"/>
      <c r="D934" s="13"/>
      <c r="E934" s="13"/>
      <c r="F934" s="13"/>
      <c r="G934" s="13"/>
      <c r="H934" s="15"/>
      <c r="I934" s="666"/>
      <c r="J934" s="666"/>
      <c r="K934" s="666"/>
      <c r="L934" s="666"/>
      <c r="M934" s="666"/>
      <c r="N934" s="666"/>
      <c r="O934" s="666"/>
      <c r="P934" s="30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39"/>
      <c r="AE934" s="190"/>
      <c r="AF934" s="13"/>
      <c r="AG934" s="13"/>
      <c r="AH934" s="13"/>
      <c r="AI934" s="13"/>
      <c r="AJ934" s="13"/>
    </row>
    <row r="935" spans="1:36" ht="12" customHeight="1" x14ac:dyDescent="0.25">
      <c r="A935" s="13"/>
      <c r="B935" s="13"/>
      <c r="C935" s="13"/>
      <c r="D935" s="13"/>
      <c r="E935" s="13"/>
      <c r="F935" s="13"/>
      <c r="G935" s="13"/>
      <c r="H935" s="15"/>
      <c r="I935" s="666"/>
      <c r="J935" s="666"/>
      <c r="K935" s="666"/>
      <c r="L935" s="666"/>
      <c r="M935" s="666"/>
      <c r="N935" s="666"/>
      <c r="O935" s="666"/>
      <c r="P935" s="30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39"/>
      <c r="AE935" s="190"/>
      <c r="AF935" s="13"/>
      <c r="AG935" s="13"/>
      <c r="AH935" s="13"/>
      <c r="AI935" s="13"/>
      <c r="AJ935" s="13"/>
    </row>
    <row r="936" spans="1:36" ht="12" customHeight="1" x14ac:dyDescent="0.25">
      <c r="A936" s="13"/>
      <c r="B936" s="13"/>
      <c r="C936" s="13"/>
      <c r="D936" s="13"/>
      <c r="E936" s="13"/>
      <c r="F936" s="13"/>
      <c r="G936" s="13"/>
      <c r="H936" s="15"/>
      <c r="I936" s="666"/>
      <c r="J936" s="666"/>
      <c r="K936" s="666"/>
      <c r="L936" s="666"/>
      <c r="M936" s="666"/>
      <c r="N936" s="666"/>
      <c r="O936" s="666"/>
      <c r="P936" s="30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39"/>
      <c r="AE936" s="190"/>
      <c r="AF936" s="13"/>
      <c r="AG936" s="13"/>
      <c r="AH936" s="13"/>
      <c r="AI936" s="13"/>
      <c r="AJ936" s="13"/>
    </row>
    <row r="937" spans="1:36" ht="12" customHeight="1" x14ac:dyDescent="0.25">
      <c r="A937" s="13"/>
      <c r="B937" s="13"/>
      <c r="C937" s="13"/>
      <c r="D937" s="13"/>
      <c r="E937" s="13"/>
      <c r="F937" s="13"/>
      <c r="G937" s="13"/>
      <c r="H937" s="15"/>
      <c r="I937" s="666"/>
      <c r="J937" s="666"/>
      <c r="K937" s="666"/>
      <c r="L937" s="666"/>
      <c r="M937" s="666"/>
      <c r="N937" s="666"/>
      <c r="O937" s="666"/>
      <c r="P937" s="30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39"/>
      <c r="AE937" s="190"/>
      <c r="AF937" s="13"/>
      <c r="AG937" s="13"/>
      <c r="AH937" s="13"/>
      <c r="AI937" s="13"/>
      <c r="AJ937" s="13"/>
    </row>
    <row r="938" spans="1:36" ht="12" customHeight="1" x14ac:dyDescent="0.25">
      <c r="A938" s="13"/>
      <c r="B938" s="13"/>
      <c r="C938" s="13"/>
      <c r="D938" s="13"/>
      <c r="E938" s="13"/>
      <c r="F938" s="13"/>
      <c r="G938" s="13"/>
      <c r="H938" s="15"/>
      <c r="I938" s="666"/>
      <c r="J938" s="666"/>
      <c r="K938" s="666"/>
      <c r="L938" s="666"/>
      <c r="M938" s="666"/>
      <c r="N938" s="666"/>
      <c r="O938" s="666"/>
      <c r="P938" s="30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39"/>
      <c r="AE938" s="190"/>
      <c r="AF938" s="13"/>
      <c r="AG938" s="13"/>
      <c r="AH938" s="13"/>
      <c r="AI938" s="13"/>
      <c r="AJ938" s="13"/>
    </row>
    <row r="939" spans="1:36" ht="12" customHeight="1" x14ac:dyDescent="0.25">
      <c r="A939" s="13"/>
      <c r="B939" s="13"/>
      <c r="C939" s="13"/>
      <c r="D939" s="13"/>
      <c r="E939" s="13"/>
      <c r="F939" s="13"/>
      <c r="G939" s="13"/>
      <c r="H939" s="15"/>
      <c r="I939" s="666"/>
      <c r="J939" s="666"/>
      <c r="K939" s="666"/>
      <c r="L939" s="666"/>
      <c r="M939" s="666"/>
      <c r="N939" s="666"/>
      <c r="O939" s="666"/>
      <c r="P939" s="30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39"/>
      <c r="AE939" s="190"/>
      <c r="AF939" s="13"/>
      <c r="AG939" s="13"/>
      <c r="AH939" s="13"/>
      <c r="AI939" s="13"/>
      <c r="AJ939" s="13"/>
    </row>
    <row r="940" spans="1:36" ht="12" customHeight="1" x14ac:dyDescent="0.25">
      <c r="A940" s="13"/>
      <c r="B940" s="13"/>
      <c r="C940" s="13"/>
      <c r="D940" s="13"/>
      <c r="E940" s="13"/>
      <c r="F940" s="13"/>
      <c r="G940" s="13"/>
      <c r="H940" s="15"/>
      <c r="I940" s="666"/>
      <c r="J940" s="666"/>
      <c r="K940" s="666"/>
      <c r="L940" s="666"/>
      <c r="M940" s="666"/>
      <c r="N940" s="666"/>
      <c r="O940" s="666"/>
      <c r="P940" s="30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39"/>
      <c r="AE940" s="190"/>
      <c r="AF940" s="13"/>
      <c r="AG940" s="13"/>
      <c r="AH940" s="13"/>
      <c r="AI940" s="13"/>
      <c r="AJ940" s="13"/>
    </row>
    <row r="941" spans="1:36" ht="12" customHeight="1" x14ac:dyDescent="0.25">
      <c r="A941" s="13"/>
      <c r="B941" s="13"/>
      <c r="C941" s="13"/>
      <c r="D941" s="13"/>
      <c r="E941" s="13"/>
      <c r="F941" s="13"/>
      <c r="G941" s="13"/>
      <c r="H941" s="15"/>
      <c r="I941" s="666"/>
      <c r="J941" s="666"/>
      <c r="K941" s="666"/>
      <c r="L941" s="666"/>
      <c r="M941" s="666"/>
      <c r="N941" s="666"/>
      <c r="O941" s="666"/>
      <c r="P941" s="30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39"/>
      <c r="AE941" s="190"/>
      <c r="AF941" s="13"/>
      <c r="AG941" s="13"/>
      <c r="AH941" s="13"/>
      <c r="AI941" s="13"/>
      <c r="AJ941" s="13"/>
    </row>
    <row r="942" spans="1:36" ht="12" customHeight="1" x14ac:dyDescent="0.25">
      <c r="A942" s="13"/>
      <c r="B942" s="13"/>
      <c r="C942" s="13"/>
      <c r="D942" s="13"/>
      <c r="E942" s="13"/>
      <c r="F942" s="13"/>
      <c r="G942" s="13"/>
      <c r="H942" s="15"/>
      <c r="I942" s="666"/>
      <c r="J942" s="666"/>
      <c r="K942" s="666"/>
      <c r="L942" s="666"/>
      <c r="M942" s="666"/>
      <c r="N942" s="666"/>
      <c r="O942" s="666"/>
      <c r="P942" s="30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39"/>
      <c r="AE942" s="190"/>
      <c r="AF942" s="13"/>
      <c r="AG942" s="13"/>
      <c r="AH942" s="13"/>
      <c r="AI942" s="13"/>
      <c r="AJ942" s="13"/>
    </row>
    <row r="943" spans="1:36" ht="12" customHeight="1" x14ac:dyDescent="0.25">
      <c r="A943" s="13"/>
      <c r="B943" s="13"/>
      <c r="C943" s="13"/>
      <c r="D943" s="13"/>
      <c r="E943" s="13"/>
      <c r="F943" s="13"/>
      <c r="G943" s="13"/>
      <c r="H943" s="15"/>
      <c r="I943" s="666"/>
      <c r="J943" s="666"/>
      <c r="K943" s="666"/>
      <c r="L943" s="666"/>
      <c r="M943" s="666"/>
      <c r="N943" s="666"/>
      <c r="O943" s="666"/>
      <c r="P943" s="30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39"/>
      <c r="AE943" s="190"/>
      <c r="AF943" s="13"/>
      <c r="AG943" s="13"/>
      <c r="AH943" s="13"/>
      <c r="AI943" s="13"/>
      <c r="AJ943" s="13"/>
    </row>
    <row r="944" spans="1:36" ht="12" customHeight="1" x14ac:dyDescent="0.25">
      <c r="A944" s="13"/>
      <c r="B944" s="13"/>
      <c r="C944" s="13"/>
      <c r="D944" s="13"/>
      <c r="E944" s="13"/>
      <c r="F944" s="13"/>
      <c r="G944" s="13"/>
      <c r="H944" s="15"/>
      <c r="I944" s="666"/>
      <c r="J944" s="666"/>
      <c r="K944" s="666"/>
      <c r="L944" s="666"/>
      <c r="M944" s="666"/>
      <c r="N944" s="666"/>
      <c r="O944" s="666"/>
      <c r="P944" s="30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39"/>
      <c r="AE944" s="190"/>
      <c r="AF944" s="13"/>
      <c r="AG944" s="13"/>
      <c r="AH944" s="13"/>
      <c r="AI944" s="13"/>
      <c r="AJ944" s="13"/>
    </row>
    <row r="945" spans="1:36" ht="12" customHeight="1" x14ac:dyDescent="0.25">
      <c r="A945" s="13"/>
      <c r="B945" s="13"/>
      <c r="C945" s="13"/>
      <c r="D945" s="13"/>
      <c r="E945" s="13"/>
      <c r="F945" s="13"/>
      <c r="G945" s="13"/>
      <c r="H945" s="15"/>
      <c r="I945" s="666"/>
      <c r="J945" s="666"/>
      <c r="K945" s="666"/>
      <c r="L945" s="666"/>
      <c r="M945" s="666"/>
      <c r="N945" s="666"/>
      <c r="O945" s="666"/>
      <c r="P945" s="30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39"/>
      <c r="AE945" s="190"/>
      <c r="AF945" s="13"/>
      <c r="AG945" s="13"/>
      <c r="AH945" s="13"/>
      <c r="AI945" s="13"/>
      <c r="AJ945" s="13"/>
    </row>
    <row r="946" spans="1:36" ht="12" customHeight="1" x14ac:dyDescent="0.25">
      <c r="A946" s="13"/>
      <c r="B946" s="13"/>
      <c r="C946" s="13"/>
      <c r="D946" s="13"/>
      <c r="E946" s="13"/>
      <c r="F946" s="13"/>
      <c r="G946" s="13"/>
      <c r="H946" s="15"/>
      <c r="I946" s="666"/>
      <c r="J946" s="666"/>
      <c r="K946" s="666"/>
      <c r="L946" s="666"/>
      <c r="M946" s="666"/>
      <c r="N946" s="666"/>
      <c r="O946" s="666"/>
      <c r="P946" s="30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39"/>
      <c r="AE946" s="190"/>
      <c r="AF946" s="13"/>
      <c r="AG946" s="13"/>
      <c r="AH946" s="13"/>
      <c r="AI946" s="13"/>
      <c r="AJ946" s="13"/>
    </row>
    <row r="947" spans="1:36" ht="12" customHeight="1" x14ac:dyDescent="0.25">
      <c r="A947" s="13"/>
      <c r="B947" s="13"/>
      <c r="C947" s="13"/>
      <c r="D947" s="13"/>
      <c r="E947" s="13"/>
      <c r="F947" s="13"/>
      <c r="G947" s="13"/>
      <c r="H947" s="15"/>
      <c r="I947" s="666"/>
      <c r="J947" s="666"/>
      <c r="K947" s="666"/>
      <c r="L947" s="666"/>
      <c r="M947" s="666"/>
      <c r="N947" s="666"/>
      <c r="O947" s="666"/>
      <c r="P947" s="30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39"/>
      <c r="AE947" s="190"/>
      <c r="AF947" s="13"/>
      <c r="AG947" s="13"/>
      <c r="AH947" s="13"/>
      <c r="AI947" s="13"/>
      <c r="AJ947" s="13"/>
    </row>
    <row r="948" spans="1:36" ht="12" customHeight="1" x14ac:dyDescent="0.25">
      <c r="A948" s="13"/>
      <c r="B948" s="13"/>
      <c r="C948" s="13"/>
      <c r="D948" s="13"/>
      <c r="E948" s="13"/>
      <c r="F948" s="13"/>
      <c r="G948" s="13"/>
      <c r="H948" s="15"/>
      <c r="I948" s="666"/>
      <c r="J948" s="666"/>
      <c r="K948" s="666"/>
      <c r="L948" s="666"/>
      <c r="M948" s="666"/>
      <c r="N948" s="666"/>
      <c r="O948" s="666"/>
      <c r="P948" s="30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39"/>
      <c r="AE948" s="190"/>
      <c r="AF948" s="13"/>
      <c r="AG948" s="13"/>
      <c r="AH948" s="13"/>
      <c r="AI948" s="13"/>
      <c r="AJ948" s="13"/>
    </row>
    <row r="949" spans="1:36" ht="12" customHeight="1" x14ac:dyDescent="0.25">
      <c r="A949" s="13"/>
      <c r="B949" s="13"/>
      <c r="C949" s="13"/>
      <c r="D949" s="13"/>
      <c r="E949" s="13"/>
      <c r="F949" s="13"/>
      <c r="G949" s="13"/>
      <c r="H949" s="15"/>
      <c r="I949" s="666"/>
      <c r="J949" s="666"/>
      <c r="K949" s="666"/>
      <c r="L949" s="666"/>
      <c r="M949" s="666"/>
      <c r="N949" s="666"/>
      <c r="O949" s="666"/>
      <c r="P949" s="30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39"/>
      <c r="AE949" s="190"/>
      <c r="AF949" s="13"/>
      <c r="AG949" s="13"/>
      <c r="AH949" s="13"/>
      <c r="AI949" s="13"/>
      <c r="AJ949" s="13"/>
    </row>
    <row r="950" spans="1:36" ht="12" customHeight="1" x14ac:dyDescent="0.25">
      <c r="A950" s="13"/>
      <c r="B950" s="13"/>
      <c r="C950" s="13"/>
      <c r="D950" s="13"/>
      <c r="E950" s="13"/>
      <c r="F950" s="13"/>
      <c r="G950" s="13"/>
      <c r="H950" s="15"/>
      <c r="I950" s="666"/>
      <c r="J950" s="666"/>
      <c r="K950" s="666"/>
      <c r="L950" s="666"/>
      <c r="M950" s="666"/>
      <c r="N950" s="666"/>
      <c r="O950" s="666"/>
      <c r="P950" s="30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39"/>
      <c r="AE950" s="190"/>
      <c r="AF950" s="13"/>
      <c r="AG950" s="13"/>
      <c r="AH950" s="13"/>
      <c r="AI950" s="13"/>
      <c r="AJ950" s="13"/>
    </row>
    <row r="951" spans="1:36" ht="12" customHeight="1" x14ac:dyDescent="0.25">
      <c r="A951" s="13"/>
      <c r="B951" s="13"/>
      <c r="C951" s="13"/>
      <c r="D951" s="13"/>
      <c r="E951" s="13"/>
      <c r="F951" s="13"/>
      <c r="G951" s="13"/>
      <c r="H951" s="15"/>
      <c r="I951" s="666"/>
      <c r="J951" s="666"/>
      <c r="K951" s="666"/>
      <c r="L951" s="666"/>
      <c r="M951" s="666"/>
      <c r="N951" s="666"/>
      <c r="O951" s="666"/>
      <c r="P951" s="30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39"/>
      <c r="AE951" s="190"/>
      <c r="AF951" s="13"/>
      <c r="AG951" s="13"/>
      <c r="AH951" s="13"/>
      <c r="AI951" s="13"/>
      <c r="AJ951" s="13"/>
    </row>
    <row r="952" spans="1:36" ht="12" customHeight="1" x14ac:dyDescent="0.25">
      <c r="A952" s="13"/>
      <c r="B952" s="13"/>
      <c r="C952" s="13"/>
      <c r="D952" s="13"/>
      <c r="E952" s="13"/>
      <c r="F952" s="13"/>
      <c r="G952" s="13"/>
      <c r="H952" s="15"/>
      <c r="I952" s="666"/>
      <c r="J952" s="666"/>
      <c r="K952" s="666"/>
      <c r="L952" s="666"/>
      <c r="M952" s="666"/>
      <c r="N952" s="666"/>
      <c r="O952" s="666"/>
      <c r="P952" s="30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39"/>
      <c r="AE952" s="190"/>
      <c r="AF952" s="13"/>
      <c r="AG952" s="13"/>
      <c r="AH952" s="13"/>
      <c r="AI952" s="13"/>
      <c r="AJ952" s="13"/>
    </row>
    <row r="953" spans="1:36" ht="12" customHeight="1" x14ac:dyDescent="0.25">
      <c r="A953" s="13"/>
      <c r="B953" s="13"/>
      <c r="C953" s="13"/>
      <c r="D953" s="13"/>
      <c r="E953" s="13"/>
      <c r="F953" s="13"/>
      <c r="G953" s="13"/>
      <c r="H953" s="15"/>
      <c r="I953" s="666"/>
      <c r="J953" s="666"/>
      <c r="K953" s="666"/>
      <c r="L953" s="666"/>
      <c r="M953" s="666"/>
      <c r="N953" s="666"/>
      <c r="O953" s="666"/>
      <c r="P953" s="30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39"/>
      <c r="AE953" s="190"/>
      <c r="AF953" s="13"/>
      <c r="AG953" s="13"/>
      <c r="AH953" s="13"/>
      <c r="AI953" s="13"/>
      <c r="AJ953" s="13"/>
    </row>
    <row r="954" spans="1:36" ht="12" customHeight="1" x14ac:dyDescent="0.25">
      <c r="A954" s="13"/>
      <c r="B954" s="13"/>
      <c r="C954" s="13"/>
      <c r="D954" s="13"/>
      <c r="E954" s="13"/>
      <c r="F954" s="13"/>
      <c r="G954" s="13"/>
      <c r="H954" s="15"/>
      <c r="I954" s="666"/>
      <c r="J954" s="666"/>
      <c r="K954" s="666"/>
      <c r="L954" s="666"/>
      <c r="M954" s="666"/>
      <c r="N954" s="666"/>
      <c r="O954" s="666"/>
      <c r="P954" s="30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39"/>
      <c r="AE954" s="190"/>
      <c r="AF954" s="13"/>
      <c r="AG954" s="13"/>
      <c r="AH954" s="13"/>
      <c r="AI954" s="13"/>
      <c r="AJ954" s="13"/>
    </row>
    <row r="955" spans="1:36" ht="12" customHeight="1" x14ac:dyDescent="0.25">
      <c r="A955" s="13"/>
      <c r="B955" s="13"/>
      <c r="C955" s="13"/>
      <c r="D955" s="13"/>
      <c r="E955" s="13"/>
      <c r="F955" s="13"/>
      <c r="G955" s="13"/>
      <c r="H955" s="15"/>
      <c r="I955" s="666"/>
      <c r="J955" s="666"/>
      <c r="K955" s="666"/>
      <c r="L955" s="666"/>
      <c r="M955" s="666"/>
      <c r="N955" s="666"/>
      <c r="O955" s="666"/>
      <c r="P955" s="30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39"/>
      <c r="AE955" s="190"/>
      <c r="AF955" s="13"/>
      <c r="AG955" s="13"/>
      <c r="AH955" s="13"/>
      <c r="AI955" s="13"/>
      <c r="AJ955" s="13"/>
    </row>
    <row r="956" spans="1:36" ht="12" customHeight="1" x14ac:dyDescent="0.25">
      <c r="A956" s="13"/>
      <c r="B956" s="13"/>
      <c r="C956" s="13"/>
      <c r="D956" s="13"/>
      <c r="E956" s="13"/>
      <c r="F956" s="13"/>
      <c r="G956" s="13"/>
      <c r="H956" s="15"/>
      <c r="I956" s="666"/>
      <c r="J956" s="666"/>
      <c r="K956" s="666"/>
      <c r="L956" s="666"/>
      <c r="M956" s="666"/>
      <c r="N956" s="666"/>
      <c r="O956" s="666"/>
      <c r="P956" s="30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39"/>
      <c r="AE956" s="190"/>
      <c r="AF956" s="13"/>
      <c r="AG956" s="13"/>
      <c r="AH956" s="13"/>
      <c r="AI956" s="13"/>
      <c r="AJ956" s="13"/>
    </row>
    <row r="957" spans="1:36" ht="12" customHeight="1" x14ac:dyDescent="0.25">
      <c r="A957" s="13"/>
      <c r="B957" s="13"/>
      <c r="C957" s="13"/>
      <c r="D957" s="13"/>
      <c r="E957" s="13"/>
      <c r="F957" s="13"/>
      <c r="G957" s="13"/>
      <c r="H957" s="15"/>
      <c r="I957" s="666"/>
      <c r="J957" s="666"/>
      <c r="K957" s="666"/>
      <c r="L957" s="666"/>
      <c r="M957" s="666"/>
      <c r="N957" s="666"/>
      <c r="O957" s="666"/>
      <c r="P957" s="30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39"/>
      <c r="AE957" s="190"/>
      <c r="AF957" s="13"/>
      <c r="AG957" s="13"/>
      <c r="AH957" s="13"/>
      <c r="AI957" s="13"/>
      <c r="AJ957" s="13"/>
    </row>
    <row r="958" spans="1:36" ht="12" customHeight="1" x14ac:dyDescent="0.25">
      <c r="A958" s="13"/>
      <c r="B958" s="13"/>
      <c r="C958" s="13"/>
      <c r="D958" s="13"/>
      <c r="E958" s="13"/>
      <c r="F958" s="13"/>
      <c r="G958" s="13"/>
      <c r="H958" s="15"/>
      <c r="I958" s="666"/>
      <c r="J958" s="666"/>
      <c r="K958" s="666"/>
      <c r="L958" s="666"/>
      <c r="M958" s="666"/>
      <c r="N958" s="666"/>
      <c r="O958" s="666"/>
      <c r="P958" s="30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39"/>
      <c r="AE958" s="190"/>
      <c r="AF958" s="13"/>
      <c r="AG958" s="13"/>
      <c r="AH958" s="13"/>
      <c r="AI958" s="13"/>
      <c r="AJ958" s="13"/>
    </row>
    <row r="959" spans="1:36" ht="12" customHeight="1" x14ac:dyDescent="0.25">
      <c r="A959" s="13"/>
      <c r="B959" s="13"/>
      <c r="C959" s="13"/>
      <c r="D959" s="13"/>
      <c r="E959" s="13"/>
      <c r="F959" s="13"/>
      <c r="G959" s="13"/>
      <c r="H959" s="15"/>
      <c r="I959" s="666"/>
      <c r="J959" s="666"/>
      <c r="K959" s="666"/>
      <c r="L959" s="666"/>
      <c r="M959" s="666"/>
      <c r="N959" s="666"/>
      <c r="O959" s="666"/>
      <c r="P959" s="30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39"/>
      <c r="AE959" s="190"/>
      <c r="AF959" s="13"/>
      <c r="AG959" s="13"/>
      <c r="AH959" s="13"/>
      <c r="AI959" s="13"/>
      <c r="AJ959" s="13"/>
    </row>
    <row r="960" spans="1:36" ht="12" customHeight="1" x14ac:dyDescent="0.25">
      <c r="A960" s="13"/>
      <c r="B960" s="13"/>
      <c r="C960" s="13"/>
      <c r="D960" s="13"/>
      <c r="E960" s="13"/>
      <c r="F960" s="13"/>
      <c r="G960" s="13"/>
      <c r="H960" s="15"/>
      <c r="I960" s="666"/>
      <c r="J960" s="666"/>
      <c r="K960" s="666"/>
      <c r="L960" s="666"/>
      <c r="M960" s="666"/>
      <c r="N960" s="666"/>
      <c r="O960" s="666"/>
      <c r="P960" s="30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39"/>
      <c r="AE960" s="190"/>
      <c r="AF960" s="13"/>
      <c r="AG960" s="13"/>
      <c r="AH960" s="13"/>
      <c r="AI960" s="13"/>
      <c r="AJ960" s="13"/>
    </row>
    <row r="961" spans="1:36" ht="12" customHeight="1" x14ac:dyDescent="0.25">
      <c r="A961" s="13"/>
      <c r="B961" s="13"/>
      <c r="C961" s="13"/>
      <c r="D961" s="13"/>
      <c r="E961" s="13"/>
      <c r="F961" s="13"/>
      <c r="G961" s="13"/>
      <c r="H961" s="15"/>
      <c r="I961" s="666"/>
      <c r="J961" s="666"/>
      <c r="K961" s="666"/>
      <c r="L961" s="666"/>
      <c r="M961" s="666"/>
      <c r="N961" s="666"/>
      <c r="O961" s="666"/>
      <c r="P961" s="30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39"/>
      <c r="AE961" s="190"/>
      <c r="AF961" s="13"/>
      <c r="AG961" s="13"/>
      <c r="AH961" s="13"/>
      <c r="AI961" s="13"/>
      <c r="AJ961" s="13"/>
    </row>
    <row r="962" spans="1:36" ht="12" customHeight="1" x14ac:dyDescent="0.25">
      <c r="A962" s="13"/>
      <c r="B962" s="13"/>
      <c r="C962" s="13"/>
      <c r="D962" s="13"/>
      <c r="E962" s="13"/>
      <c r="F962" s="13"/>
      <c r="G962" s="13"/>
      <c r="H962" s="15"/>
      <c r="I962" s="666"/>
      <c r="J962" s="666"/>
      <c r="K962" s="666"/>
      <c r="L962" s="666"/>
      <c r="M962" s="666"/>
      <c r="N962" s="666"/>
      <c r="O962" s="666"/>
      <c r="P962" s="30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39"/>
      <c r="AE962" s="190"/>
      <c r="AF962" s="13"/>
      <c r="AG962" s="13"/>
      <c r="AH962" s="13"/>
      <c r="AI962" s="13"/>
      <c r="AJ962" s="13"/>
    </row>
    <row r="963" spans="1:36" ht="12" customHeight="1" x14ac:dyDescent="0.25">
      <c r="A963" s="13"/>
      <c r="B963" s="13"/>
      <c r="C963" s="13"/>
      <c r="D963" s="13"/>
      <c r="E963" s="13"/>
      <c r="F963" s="13"/>
      <c r="G963" s="13"/>
      <c r="H963" s="15"/>
      <c r="I963" s="666"/>
      <c r="J963" s="666"/>
      <c r="K963" s="666"/>
      <c r="L963" s="666"/>
      <c r="M963" s="666"/>
      <c r="N963" s="666"/>
      <c r="O963" s="666"/>
      <c r="P963" s="30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39"/>
      <c r="AE963" s="190"/>
      <c r="AF963" s="13"/>
      <c r="AG963" s="13"/>
      <c r="AH963" s="13"/>
      <c r="AI963" s="13"/>
      <c r="AJ963" s="13"/>
    </row>
    <row r="964" spans="1:36" ht="12" customHeight="1" x14ac:dyDescent="0.25">
      <c r="A964" s="13"/>
      <c r="B964" s="13"/>
      <c r="C964" s="13"/>
      <c r="D964" s="13"/>
      <c r="E964" s="13"/>
      <c r="F964" s="13"/>
      <c r="G964" s="13"/>
      <c r="H964" s="15"/>
      <c r="I964" s="666"/>
      <c r="J964" s="666"/>
      <c r="K964" s="666"/>
      <c r="L964" s="666"/>
      <c r="M964" s="666"/>
      <c r="N964" s="666"/>
      <c r="O964" s="666"/>
      <c r="P964" s="30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39"/>
      <c r="AE964" s="190"/>
      <c r="AF964" s="13"/>
      <c r="AG964" s="13"/>
      <c r="AH964" s="13"/>
      <c r="AI964" s="13"/>
      <c r="AJ964" s="13"/>
    </row>
    <row r="965" spans="1:36" ht="12" customHeight="1" x14ac:dyDescent="0.25">
      <c r="A965" s="13"/>
      <c r="B965" s="13"/>
      <c r="C965" s="13"/>
      <c r="D965" s="13"/>
      <c r="E965" s="13"/>
      <c r="F965" s="13"/>
      <c r="G965" s="13"/>
      <c r="H965" s="15"/>
      <c r="I965" s="666"/>
      <c r="J965" s="666"/>
      <c r="K965" s="666"/>
      <c r="L965" s="666"/>
      <c r="M965" s="666"/>
      <c r="N965" s="666"/>
      <c r="O965" s="666"/>
      <c r="P965" s="30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39"/>
      <c r="AE965" s="190"/>
      <c r="AF965" s="13"/>
      <c r="AG965" s="13"/>
      <c r="AH965" s="13"/>
      <c r="AI965" s="13"/>
      <c r="AJ965" s="13"/>
    </row>
    <row r="966" spans="1:36" ht="12" customHeight="1" x14ac:dyDescent="0.25">
      <c r="A966" s="13"/>
      <c r="B966" s="13"/>
      <c r="C966" s="13"/>
      <c r="D966" s="13"/>
      <c r="E966" s="13"/>
      <c r="F966" s="13"/>
      <c r="G966" s="13"/>
      <c r="H966" s="15"/>
      <c r="I966" s="666"/>
      <c r="J966" s="666"/>
      <c r="K966" s="666"/>
      <c r="L966" s="666"/>
      <c r="M966" s="666"/>
      <c r="N966" s="666"/>
      <c r="O966" s="666"/>
      <c r="P966" s="30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39"/>
      <c r="AE966" s="190"/>
      <c r="AF966" s="13"/>
      <c r="AG966" s="13"/>
      <c r="AH966" s="13"/>
      <c r="AI966" s="13"/>
      <c r="AJ966" s="13"/>
    </row>
    <row r="967" spans="1:36" ht="12" customHeight="1" x14ac:dyDescent="0.25">
      <c r="A967" s="13"/>
      <c r="B967" s="13"/>
      <c r="C967" s="13"/>
      <c r="D967" s="13"/>
      <c r="E967" s="13"/>
      <c r="F967" s="13"/>
      <c r="G967" s="13"/>
      <c r="H967" s="15"/>
      <c r="I967" s="666"/>
      <c r="J967" s="666"/>
      <c r="K967" s="666"/>
      <c r="L967" s="666"/>
      <c r="M967" s="666"/>
      <c r="N967" s="666"/>
      <c r="O967" s="666"/>
      <c r="P967" s="30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39"/>
      <c r="AE967" s="190"/>
      <c r="AF967" s="13"/>
      <c r="AG967" s="13"/>
      <c r="AH967" s="13"/>
      <c r="AI967" s="13"/>
      <c r="AJ967" s="13"/>
    </row>
    <row r="968" spans="1:36" ht="12" customHeight="1" x14ac:dyDescent="0.25">
      <c r="A968" s="13"/>
      <c r="B968" s="13"/>
      <c r="C968" s="13"/>
      <c r="D968" s="13"/>
      <c r="E968" s="13"/>
      <c r="F968" s="13"/>
      <c r="G968" s="13"/>
      <c r="H968" s="15"/>
      <c r="I968" s="666"/>
      <c r="J968" s="666"/>
      <c r="K968" s="666"/>
      <c r="L968" s="666"/>
      <c r="M968" s="666"/>
      <c r="N968" s="666"/>
      <c r="O968" s="666"/>
      <c r="P968" s="30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39"/>
      <c r="AE968" s="190"/>
      <c r="AF968" s="13"/>
      <c r="AG968" s="13"/>
      <c r="AH968" s="13"/>
      <c r="AI968" s="13"/>
      <c r="AJ968" s="13"/>
    </row>
    <row r="969" spans="1:36" ht="12" customHeight="1" x14ac:dyDescent="0.25">
      <c r="A969" s="13"/>
      <c r="B969" s="13"/>
      <c r="C969" s="13"/>
      <c r="D969" s="13"/>
      <c r="E969" s="13"/>
      <c r="F969" s="13"/>
      <c r="G969" s="13"/>
      <c r="H969" s="15"/>
      <c r="I969" s="666"/>
      <c r="J969" s="666"/>
      <c r="K969" s="666"/>
      <c r="L969" s="666"/>
      <c r="M969" s="666"/>
      <c r="N969" s="666"/>
      <c r="O969" s="666"/>
      <c r="P969" s="30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39"/>
      <c r="AE969" s="190"/>
      <c r="AF969" s="13"/>
      <c r="AG969" s="13"/>
      <c r="AH969" s="13"/>
      <c r="AI969" s="13"/>
      <c r="AJ969" s="13"/>
    </row>
    <row r="970" spans="1:36" ht="12" customHeight="1" x14ac:dyDescent="0.25">
      <c r="A970" s="13"/>
      <c r="B970" s="13"/>
      <c r="C970" s="13"/>
      <c r="D970" s="13"/>
      <c r="E970" s="13"/>
      <c r="F970" s="13"/>
      <c r="G970" s="13"/>
      <c r="H970" s="15"/>
      <c r="I970" s="666"/>
      <c r="J970" s="666"/>
      <c r="K970" s="666"/>
      <c r="L970" s="666"/>
      <c r="M970" s="666"/>
      <c r="N970" s="666"/>
      <c r="O970" s="666"/>
      <c r="P970" s="30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39"/>
      <c r="AE970" s="190"/>
      <c r="AF970" s="13"/>
      <c r="AG970" s="13"/>
      <c r="AH970" s="13"/>
      <c r="AI970" s="13"/>
      <c r="AJ970" s="13"/>
    </row>
    <row r="971" spans="1:36" ht="12" customHeight="1" x14ac:dyDescent="0.25">
      <c r="A971" s="13"/>
      <c r="B971" s="13"/>
      <c r="C971" s="13"/>
      <c r="D971" s="13"/>
      <c r="E971" s="13"/>
      <c r="F971" s="13"/>
      <c r="G971" s="13"/>
      <c r="H971" s="15"/>
      <c r="I971" s="666"/>
      <c r="J971" s="666"/>
      <c r="K971" s="666"/>
      <c r="L971" s="666"/>
      <c r="M971" s="666"/>
      <c r="N971" s="666"/>
      <c r="O971" s="666"/>
      <c r="P971" s="30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39"/>
      <c r="AE971" s="190"/>
      <c r="AF971" s="13"/>
      <c r="AG971" s="13"/>
      <c r="AH971" s="13"/>
      <c r="AI971" s="13"/>
      <c r="AJ971" s="13"/>
    </row>
    <row r="972" spans="1:36" ht="12" customHeight="1" x14ac:dyDescent="0.25">
      <c r="A972" s="13"/>
      <c r="B972" s="13"/>
      <c r="C972" s="13"/>
      <c r="D972" s="13"/>
      <c r="E972" s="13"/>
      <c r="F972" s="13"/>
      <c r="G972" s="13"/>
      <c r="H972" s="15"/>
      <c r="I972" s="666"/>
      <c r="J972" s="666"/>
      <c r="K972" s="666"/>
      <c r="L972" s="666"/>
      <c r="M972" s="666"/>
      <c r="N972" s="666"/>
      <c r="O972" s="666"/>
      <c r="P972" s="30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39"/>
      <c r="AE972" s="190"/>
      <c r="AF972" s="13"/>
      <c r="AG972" s="13"/>
      <c r="AH972" s="13"/>
      <c r="AI972" s="13"/>
      <c r="AJ972" s="13"/>
    </row>
    <row r="973" spans="1:36" ht="12" customHeight="1" x14ac:dyDescent="0.25">
      <c r="A973" s="13"/>
      <c r="B973" s="13"/>
      <c r="C973" s="13"/>
      <c r="D973" s="13"/>
      <c r="E973" s="13"/>
      <c r="F973" s="13"/>
      <c r="G973" s="13"/>
      <c r="H973" s="15"/>
      <c r="I973" s="666"/>
      <c r="J973" s="666"/>
      <c r="K973" s="666"/>
      <c r="L973" s="666"/>
      <c r="M973" s="666"/>
      <c r="N973" s="666"/>
      <c r="O973" s="666"/>
      <c r="P973" s="30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39"/>
      <c r="AE973" s="190"/>
      <c r="AF973" s="13"/>
      <c r="AG973" s="13"/>
      <c r="AH973" s="13"/>
      <c r="AI973" s="13"/>
      <c r="AJ973" s="13"/>
    </row>
    <row r="974" spans="1:36" ht="12" customHeight="1" x14ac:dyDescent="0.25">
      <c r="A974" s="13"/>
      <c r="B974" s="13"/>
      <c r="C974" s="13"/>
      <c r="D974" s="13"/>
      <c r="E974" s="13"/>
      <c r="F974" s="13"/>
      <c r="G974" s="13"/>
      <c r="H974" s="15"/>
      <c r="I974" s="666"/>
      <c r="J974" s="666"/>
      <c r="K974" s="666"/>
      <c r="L974" s="666"/>
      <c r="M974" s="666"/>
      <c r="N974" s="666"/>
      <c r="O974" s="666"/>
      <c r="P974" s="30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39"/>
      <c r="AE974" s="190"/>
      <c r="AF974" s="13"/>
      <c r="AG974" s="13"/>
      <c r="AH974" s="13"/>
      <c r="AI974" s="13"/>
      <c r="AJ974" s="13"/>
    </row>
    <row r="975" spans="1:36" ht="12" customHeight="1" x14ac:dyDescent="0.25">
      <c r="A975" s="13"/>
      <c r="B975" s="13"/>
      <c r="C975" s="13"/>
      <c r="D975" s="13"/>
      <c r="E975" s="13"/>
      <c r="F975" s="13"/>
      <c r="G975" s="13"/>
      <c r="H975" s="15"/>
      <c r="I975" s="666"/>
      <c r="J975" s="666"/>
      <c r="K975" s="666"/>
      <c r="L975" s="666"/>
      <c r="M975" s="666"/>
      <c r="N975" s="666"/>
      <c r="O975" s="666"/>
      <c r="P975" s="30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39"/>
      <c r="AE975" s="190"/>
      <c r="AF975" s="13"/>
      <c r="AG975" s="13"/>
      <c r="AH975" s="13"/>
      <c r="AI975" s="13"/>
      <c r="AJ975" s="13"/>
    </row>
    <row r="976" spans="1:36" ht="12" customHeight="1" x14ac:dyDescent="0.25">
      <c r="A976" s="13"/>
      <c r="B976" s="13"/>
      <c r="C976" s="13"/>
      <c r="D976" s="13"/>
      <c r="E976" s="13"/>
      <c r="F976" s="13"/>
      <c r="G976" s="13"/>
      <c r="H976" s="15"/>
      <c r="I976" s="666"/>
      <c r="J976" s="666"/>
      <c r="K976" s="666"/>
      <c r="L976" s="666"/>
      <c r="M976" s="666"/>
      <c r="N976" s="666"/>
      <c r="O976" s="666"/>
      <c r="P976" s="30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39"/>
      <c r="AE976" s="190"/>
      <c r="AF976" s="13"/>
      <c r="AG976" s="13"/>
      <c r="AH976" s="13"/>
      <c r="AI976" s="13"/>
      <c r="AJ976" s="13"/>
    </row>
    <row r="977" spans="1:36" ht="12" customHeight="1" x14ac:dyDescent="0.25">
      <c r="A977" s="13"/>
      <c r="B977" s="13"/>
      <c r="C977" s="13"/>
      <c r="D977" s="13"/>
      <c r="E977" s="13"/>
      <c r="F977" s="13"/>
      <c r="G977" s="13"/>
      <c r="H977" s="15"/>
      <c r="I977" s="666"/>
      <c r="J977" s="666"/>
      <c r="K977" s="666"/>
      <c r="L977" s="666"/>
      <c r="M977" s="666"/>
      <c r="N977" s="666"/>
      <c r="O977" s="666"/>
      <c r="P977" s="30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39"/>
      <c r="AE977" s="190"/>
      <c r="AF977" s="13"/>
      <c r="AG977" s="13"/>
      <c r="AH977" s="13"/>
      <c r="AI977" s="13"/>
      <c r="AJ977" s="13"/>
    </row>
    <row r="978" spans="1:36" ht="12" customHeight="1" x14ac:dyDescent="0.25">
      <c r="A978" s="13"/>
      <c r="B978" s="13"/>
      <c r="C978" s="13"/>
      <c r="D978" s="13"/>
      <c r="E978" s="13"/>
      <c r="F978" s="13"/>
      <c r="G978" s="13"/>
      <c r="H978" s="15"/>
      <c r="I978" s="666"/>
      <c r="J978" s="666"/>
      <c r="K978" s="666"/>
      <c r="L978" s="666"/>
      <c r="M978" s="666"/>
      <c r="N978" s="666"/>
      <c r="O978" s="666"/>
      <c r="P978" s="30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39"/>
      <c r="AE978" s="190"/>
      <c r="AF978" s="13"/>
      <c r="AG978" s="13"/>
      <c r="AH978" s="13"/>
      <c r="AI978" s="13"/>
      <c r="AJ978" s="13"/>
    </row>
    <row r="979" spans="1:36" ht="12" customHeight="1" x14ac:dyDescent="0.25">
      <c r="A979" s="13"/>
      <c r="B979" s="13"/>
      <c r="C979" s="13"/>
      <c r="D979" s="13"/>
      <c r="E979" s="13"/>
      <c r="F979" s="13"/>
      <c r="G979" s="13"/>
      <c r="H979" s="15"/>
      <c r="I979" s="666"/>
      <c r="J979" s="666"/>
      <c r="K979" s="666"/>
      <c r="L979" s="666"/>
      <c r="M979" s="666"/>
      <c r="N979" s="666"/>
      <c r="O979" s="666"/>
      <c r="P979" s="30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39"/>
      <c r="AE979" s="190"/>
      <c r="AF979" s="13"/>
      <c r="AG979" s="13"/>
      <c r="AH979" s="13"/>
      <c r="AI979" s="13"/>
      <c r="AJ979" s="13"/>
    </row>
    <row r="980" spans="1:36" ht="12" customHeight="1" x14ac:dyDescent="0.25">
      <c r="A980" s="13"/>
      <c r="B980" s="13"/>
      <c r="C980" s="13"/>
      <c r="D980" s="13"/>
      <c r="E980" s="13"/>
      <c r="F980" s="13"/>
      <c r="G980" s="13"/>
      <c r="H980" s="15"/>
      <c r="I980" s="666"/>
      <c r="J980" s="666"/>
      <c r="K980" s="666"/>
      <c r="L980" s="666"/>
      <c r="M980" s="666"/>
      <c r="N980" s="666"/>
      <c r="O980" s="666"/>
      <c r="P980" s="30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39"/>
      <c r="AE980" s="190"/>
      <c r="AF980" s="13"/>
      <c r="AG980" s="13"/>
      <c r="AH980" s="13"/>
      <c r="AI980" s="13"/>
      <c r="AJ980" s="13"/>
    </row>
    <row r="981" spans="1:36" ht="12" customHeight="1" x14ac:dyDescent="0.25">
      <c r="A981" s="13"/>
      <c r="B981" s="13"/>
      <c r="C981" s="13"/>
      <c r="D981" s="13"/>
      <c r="E981" s="13"/>
      <c r="F981" s="13"/>
      <c r="G981" s="13"/>
      <c r="H981" s="15"/>
      <c r="I981" s="666"/>
      <c r="J981" s="666"/>
      <c r="K981" s="666"/>
      <c r="L981" s="666"/>
      <c r="M981" s="666"/>
      <c r="N981" s="666"/>
      <c r="O981" s="666"/>
      <c r="P981" s="30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39"/>
      <c r="AE981" s="190"/>
      <c r="AF981" s="13"/>
      <c r="AG981" s="13"/>
      <c r="AH981" s="13"/>
      <c r="AI981" s="13"/>
      <c r="AJ981" s="13"/>
    </row>
    <row r="982" spans="1:36" ht="12" customHeight="1" x14ac:dyDescent="0.25">
      <c r="A982" s="13"/>
      <c r="B982" s="13"/>
      <c r="C982" s="13"/>
      <c r="D982" s="13"/>
      <c r="E982" s="13"/>
      <c r="F982" s="13"/>
      <c r="G982" s="13"/>
      <c r="H982" s="15"/>
      <c r="I982" s="666"/>
      <c r="J982" s="666"/>
      <c r="K982" s="666"/>
      <c r="L982" s="666"/>
      <c r="M982" s="666"/>
      <c r="N982" s="666"/>
      <c r="O982" s="666"/>
      <c r="P982" s="30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39"/>
      <c r="AE982" s="190"/>
      <c r="AF982" s="13"/>
      <c r="AG982" s="13"/>
      <c r="AH982" s="13"/>
      <c r="AI982" s="13"/>
      <c r="AJ982" s="13"/>
    </row>
    <row r="983" spans="1:36" ht="12" customHeight="1" x14ac:dyDescent="0.25">
      <c r="A983" s="13"/>
      <c r="B983" s="13"/>
      <c r="C983" s="13"/>
      <c r="D983" s="13"/>
      <c r="E983" s="13"/>
      <c r="F983" s="13"/>
      <c r="G983" s="13"/>
      <c r="H983" s="15"/>
      <c r="I983" s="666"/>
      <c r="J983" s="666"/>
      <c r="K983" s="666"/>
      <c r="L983" s="666"/>
      <c r="M983" s="666"/>
      <c r="N983" s="666"/>
      <c r="O983" s="666"/>
      <c r="P983" s="30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39"/>
      <c r="AE983" s="190"/>
      <c r="AF983" s="13"/>
      <c r="AG983" s="13"/>
      <c r="AH983" s="13"/>
      <c r="AI983" s="13"/>
      <c r="AJ983" s="13"/>
    </row>
    <row r="984" spans="1:36" ht="12" customHeight="1" x14ac:dyDescent="0.25">
      <c r="A984" s="13"/>
      <c r="B984" s="13"/>
      <c r="C984" s="13"/>
      <c r="D984" s="13"/>
      <c r="E984" s="13"/>
      <c r="F984" s="13"/>
      <c r="G984" s="13"/>
      <c r="H984" s="15"/>
      <c r="I984" s="666"/>
      <c r="J984" s="666"/>
      <c r="K984" s="666"/>
      <c r="L984" s="666"/>
      <c r="M984" s="666"/>
      <c r="N984" s="666"/>
      <c r="O984" s="666"/>
      <c r="P984" s="30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39"/>
      <c r="AE984" s="190"/>
      <c r="AF984" s="13"/>
      <c r="AG984" s="13"/>
      <c r="AH984" s="13"/>
      <c r="AI984" s="13"/>
      <c r="AJ984" s="13"/>
    </row>
    <row r="985" spans="1:36" ht="12" customHeight="1" x14ac:dyDescent="0.25">
      <c r="A985" s="13"/>
      <c r="B985" s="13"/>
      <c r="C985" s="13"/>
      <c r="D985" s="13"/>
      <c r="E985" s="13"/>
      <c r="F985" s="13"/>
      <c r="G985" s="13"/>
      <c r="H985" s="15"/>
      <c r="I985" s="666"/>
      <c r="J985" s="666"/>
      <c r="K985" s="666"/>
      <c r="L985" s="666"/>
      <c r="M985" s="666"/>
      <c r="N985" s="666"/>
      <c r="O985" s="666"/>
      <c r="P985" s="30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39"/>
      <c r="AE985" s="190"/>
      <c r="AF985" s="13"/>
      <c r="AG985" s="13"/>
      <c r="AH985" s="13"/>
      <c r="AI985" s="13"/>
      <c r="AJ985" s="13"/>
    </row>
    <row r="986" spans="1:36" ht="12" customHeight="1" x14ac:dyDescent="0.25">
      <c r="A986" s="13"/>
      <c r="B986" s="13"/>
      <c r="C986" s="13"/>
      <c r="D986" s="13"/>
      <c r="E986" s="13"/>
      <c r="F986" s="13"/>
      <c r="G986" s="13"/>
      <c r="H986" s="15"/>
      <c r="I986" s="666"/>
      <c r="J986" s="666"/>
      <c r="K986" s="666"/>
      <c r="L986" s="666"/>
      <c r="M986" s="666"/>
      <c r="N986" s="666"/>
      <c r="O986" s="666"/>
      <c r="P986" s="30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39"/>
      <c r="AE986" s="190"/>
      <c r="AF986" s="13"/>
      <c r="AG986" s="13"/>
      <c r="AH986" s="13"/>
      <c r="AI986" s="13"/>
      <c r="AJ986" s="13"/>
    </row>
    <row r="987" spans="1:36" ht="12" customHeight="1" x14ac:dyDescent="0.25">
      <c r="A987" s="13"/>
      <c r="B987" s="13"/>
      <c r="C987" s="13"/>
      <c r="D987" s="13"/>
      <c r="E987" s="13"/>
      <c r="F987" s="13"/>
      <c r="G987" s="13"/>
      <c r="H987" s="15"/>
      <c r="I987" s="666"/>
      <c r="J987" s="666"/>
      <c r="K987" s="666"/>
      <c r="L987" s="666"/>
      <c r="M987" s="666"/>
      <c r="N987" s="666"/>
      <c r="O987" s="666"/>
      <c r="P987" s="30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39"/>
      <c r="AE987" s="190"/>
      <c r="AF987" s="13"/>
      <c r="AG987" s="13"/>
      <c r="AH987" s="13"/>
      <c r="AI987" s="13"/>
      <c r="AJ987" s="13"/>
    </row>
    <row r="988" spans="1:36" ht="12" customHeight="1" x14ac:dyDescent="0.25">
      <c r="A988" s="13"/>
      <c r="B988" s="13"/>
      <c r="C988" s="13"/>
      <c r="D988" s="13"/>
      <c r="E988" s="13"/>
      <c r="F988" s="13"/>
      <c r="G988" s="13"/>
      <c r="H988" s="15"/>
      <c r="I988" s="666"/>
      <c r="J988" s="666"/>
      <c r="K988" s="666"/>
      <c r="L988" s="666"/>
      <c r="M988" s="666"/>
      <c r="N988" s="666"/>
      <c r="O988" s="666"/>
      <c r="P988" s="30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39"/>
      <c r="AE988" s="190"/>
      <c r="AF988" s="13"/>
      <c r="AG988" s="13"/>
      <c r="AH988" s="13"/>
      <c r="AI988" s="13"/>
      <c r="AJ988" s="13"/>
    </row>
    <row r="989" spans="1:36" ht="12" customHeight="1" x14ac:dyDescent="0.25">
      <c r="A989" s="13"/>
      <c r="B989" s="13"/>
      <c r="C989" s="13"/>
      <c r="D989" s="13"/>
      <c r="E989" s="13"/>
      <c r="F989" s="13"/>
      <c r="G989" s="13"/>
      <c r="H989" s="15"/>
      <c r="I989" s="666"/>
      <c r="J989" s="666"/>
      <c r="K989" s="666"/>
      <c r="L989" s="666"/>
      <c r="M989" s="666"/>
      <c r="N989" s="666"/>
      <c r="O989" s="666"/>
      <c r="P989" s="30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39"/>
      <c r="AE989" s="190"/>
      <c r="AF989" s="13"/>
      <c r="AG989" s="13"/>
      <c r="AH989" s="13"/>
      <c r="AI989" s="13"/>
      <c r="AJ989" s="13"/>
    </row>
    <row r="990" spans="1:36" ht="12" customHeight="1" x14ac:dyDescent="0.25">
      <c r="A990" s="13"/>
      <c r="B990" s="13"/>
      <c r="C990" s="13"/>
      <c r="D990" s="13"/>
      <c r="E990" s="13"/>
      <c r="F990" s="13"/>
      <c r="G990" s="13"/>
      <c r="H990" s="15"/>
      <c r="I990" s="666"/>
      <c r="J990" s="666"/>
      <c r="K990" s="666"/>
      <c r="L990" s="666"/>
      <c r="M990" s="666"/>
      <c r="N990" s="666"/>
      <c r="O990" s="666"/>
      <c r="P990" s="30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39"/>
      <c r="AE990" s="190"/>
      <c r="AF990" s="13"/>
      <c r="AG990" s="13"/>
      <c r="AH990" s="13"/>
      <c r="AI990" s="13"/>
      <c r="AJ990" s="13"/>
    </row>
    <row r="991" spans="1:36" ht="12" customHeight="1" x14ac:dyDescent="0.25">
      <c r="A991" s="13"/>
      <c r="B991" s="13"/>
      <c r="C991" s="13"/>
      <c r="D991" s="13"/>
      <c r="E991" s="13"/>
      <c r="F991" s="13"/>
      <c r="G991" s="13"/>
      <c r="H991" s="15"/>
      <c r="I991" s="666"/>
      <c r="J991" s="666"/>
      <c r="K991" s="666"/>
      <c r="L991" s="666"/>
      <c r="M991" s="666"/>
      <c r="N991" s="666"/>
      <c r="O991" s="666"/>
      <c r="P991" s="30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39"/>
      <c r="AE991" s="190"/>
      <c r="AF991" s="13"/>
      <c r="AG991" s="13"/>
      <c r="AH991" s="13"/>
      <c r="AI991" s="13"/>
      <c r="AJ991" s="13"/>
    </row>
    <row r="992" spans="1:36" ht="12" customHeight="1" x14ac:dyDescent="0.25">
      <c r="A992" s="13"/>
      <c r="B992" s="13"/>
      <c r="C992" s="13"/>
      <c r="D992" s="13"/>
      <c r="E992" s="13"/>
      <c r="F992" s="13"/>
      <c r="G992" s="13"/>
      <c r="H992" s="15"/>
      <c r="I992" s="666"/>
      <c r="J992" s="666"/>
      <c r="K992" s="666"/>
      <c r="L992" s="666"/>
      <c r="M992" s="666"/>
      <c r="N992" s="666"/>
      <c r="O992" s="666"/>
      <c r="P992" s="30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39"/>
      <c r="AE992" s="190"/>
      <c r="AF992" s="13"/>
      <c r="AG992" s="13"/>
      <c r="AH992" s="13"/>
      <c r="AI992" s="13"/>
      <c r="AJ992" s="13"/>
    </row>
    <row r="993" spans="1:36" ht="12" customHeight="1" x14ac:dyDescent="0.25">
      <c r="A993" s="13"/>
      <c r="B993" s="13"/>
      <c r="C993" s="13"/>
      <c r="D993" s="13"/>
      <c r="E993" s="13"/>
      <c r="F993" s="13"/>
      <c r="G993" s="13"/>
      <c r="H993" s="15"/>
      <c r="I993" s="666"/>
      <c r="J993" s="666"/>
      <c r="K993" s="666"/>
      <c r="L993" s="666"/>
      <c r="M993" s="666"/>
      <c r="N993" s="666"/>
      <c r="O993" s="666"/>
      <c r="P993" s="30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39"/>
      <c r="AE993" s="190"/>
      <c r="AF993" s="13"/>
      <c r="AG993" s="13"/>
      <c r="AH993" s="13"/>
      <c r="AI993" s="13"/>
      <c r="AJ993" s="13"/>
    </row>
    <row r="994" spans="1:36" ht="12" customHeight="1" x14ac:dyDescent="0.25">
      <c r="A994" s="13"/>
      <c r="B994" s="13"/>
      <c r="C994" s="13"/>
      <c r="D994" s="13"/>
      <c r="E994" s="13"/>
      <c r="F994" s="13"/>
      <c r="G994" s="13"/>
      <c r="H994" s="15"/>
      <c r="I994" s="666"/>
      <c r="J994" s="666"/>
      <c r="K994" s="666"/>
      <c r="L994" s="666"/>
      <c r="M994" s="666"/>
      <c r="N994" s="666"/>
      <c r="O994" s="666"/>
      <c r="P994" s="30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39"/>
      <c r="AE994" s="190"/>
      <c r="AF994" s="13"/>
      <c r="AG994" s="13"/>
      <c r="AH994" s="13"/>
      <c r="AI994" s="13"/>
      <c r="AJ994" s="13"/>
    </row>
    <row r="995" spans="1:36" ht="12" customHeight="1" x14ac:dyDescent="0.25">
      <c r="A995" s="13"/>
      <c r="B995" s="13"/>
      <c r="C995" s="13"/>
      <c r="D995" s="13"/>
      <c r="E995" s="13"/>
      <c r="F995" s="13"/>
      <c r="G995" s="13"/>
      <c r="H995" s="15"/>
      <c r="I995" s="666"/>
      <c r="J995" s="666"/>
      <c r="K995" s="666"/>
      <c r="L995" s="666"/>
      <c r="M995" s="666"/>
      <c r="N995" s="666"/>
      <c r="O995" s="666"/>
      <c r="P995" s="30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39"/>
      <c r="AE995" s="190"/>
      <c r="AF995" s="13"/>
      <c r="AG995" s="13"/>
      <c r="AH995" s="13"/>
      <c r="AI995" s="13"/>
      <c r="AJ995" s="13"/>
    </row>
    <row r="996" spans="1:36" ht="12" customHeight="1" x14ac:dyDescent="0.25">
      <c r="A996" s="13"/>
      <c r="B996" s="13"/>
      <c r="C996" s="13"/>
      <c r="D996" s="13"/>
      <c r="E996" s="13"/>
      <c r="F996" s="13"/>
      <c r="G996" s="13"/>
      <c r="H996" s="15"/>
      <c r="I996" s="666"/>
      <c r="J996" s="666"/>
      <c r="K996" s="666"/>
      <c r="L996" s="666"/>
      <c r="M996" s="666"/>
      <c r="N996" s="666"/>
      <c r="O996" s="666"/>
      <c r="P996" s="30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39"/>
      <c r="AE996" s="190"/>
      <c r="AF996" s="13"/>
      <c r="AG996" s="13"/>
      <c r="AH996" s="13"/>
      <c r="AI996" s="13"/>
      <c r="AJ996" s="13"/>
    </row>
    <row r="997" spans="1:36" ht="12" customHeight="1" x14ac:dyDescent="0.25">
      <c r="A997" s="13"/>
      <c r="B997" s="13"/>
      <c r="C997" s="13"/>
      <c r="D997" s="13"/>
      <c r="E997" s="13"/>
      <c r="F997" s="13"/>
      <c r="G997" s="13"/>
      <c r="H997" s="15"/>
      <c r="I997" s="666"/>
      <c r="J997" s="666"/>
      <c r="K997" s="666"/>
      <c r="L997" s="666"/>
      <c r="M997" s="666"/>
      <c r="N997" s="666"/>
      <c r="O997" s="666"/>
      <c r="P997" s="30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39"/>
      <c r="AE997" s="190"/>
      <c r="AF997" s="13"/>
      <c r="AG997" s="13"/>
      <c r="AH997" s="13"/>
      <c r="AI997" s="13"/>
      <c r="AJ997" s="13"/>
    </row>
    <row r="998" spans="1:36" ht="12" customHeight="1" x14ac:dyDescent="0.25">
      <c r="A998" s="13"/>
      <c r="B998" s="13"/>
      <c r="C998" s="13"/>
      <c r="D998" s="13"/>
      <c r="E998" s="13"/>
      <c r="F998" s="13"/>
      <c r="G998" s="13"/>
      <c r="H998" s="15"/>
      <c r="I998" s="666"/>
      <c r="J998" s="666"/>
      <c r="K998" s="666"/>
      <c r="L998" s="666"/>
      <c r="M998" s="666"/>
      <c r="N998" s="666"/>
      <c r="O998" s="666"/>
      <c r="P998" s="30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39"/>
      <c r="AE998" s="190"/>
      <c r="AF998" s="13"/>
      <c r="AG998" s="13"/>
      <c r="AH998" s="13"/>
      <c r="AI998" s="13"/>
      <c r="AJ998" s="13"/>
    </row>
    <row r="999" spans="1:36" ht="12" customHeight="1" x14ac:dyDescent="0.25">
      <c r="A999" s="13"/>
      <c r="B999" s="13"/>
      <c r="C999" s="13"/>
      <c r="D999" s="13"/>
      <c r="E999" s="13"/>
      <c r="F999" s="13"/>
      <c r="G999" s="13"/>
      <c r="H999" s="15"/>
      <c r="I999" s="666"/>
      <c r="J999" s="666"/>
      <c r="K999" s="666"/>
      <c r="L999" s="666"/>
      <c r="M999" s="666"/>
      <c r="N999" s="666"/>
      <c r="O999" s="666"/>
      <c r="P999" s="30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39"/>
      <c r="AE999" s="190"/>
      <c r="AF999" s="13"/>
      <c r="AG999" s="13"/>
      <c r="AH999" s="13"/>
      <c r="AI999" s="13"/>
      <c r="AJ999" s="13"/>
    </row>
    <row r="1000" spans="1:36" ht="12" customHeight="1" x14ac:dyDescent="0.25">
      <c r="A1000" s="13"/>
      <c r="B1000" s="13"/>
      <c r="C1000" s="13"/>
      <c r="D1000" s="13"/>
      <c r="E1000" s="13"/>
      <c r="F1000" s="13"/>
      <c r="G1000" s="13"/>
      <c r="H1000" s="15"/>
      <c r="I1000" s="666"/>
      <c r="J1000" s="666"/>
      <c r="K1000" s="666"/>
      <c r="L1000" s="666"/>
      <c r="M1000" s="666"/>
      <c r="N1000" s="666"/>
      <c r="O1000" s="666"/>
      <c r="P1000" s="30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39"/>
      <c r="AE1000" s="190"/>
      <c r="AF1000" s="13"/>
      <c r="AG1000" s="13"/>
      <c r="AH1000" s="13"/>
      <c r="AI1000" s="13"/>
      <c r="AJ1000" s="13"/>
    </row>
    <row r="1001" spans="1:36" ht="12" customHeight="1" x14ac:dyDescent="0.25">
      <c r="A1001" s="13"/>
      <c r="B1001" s="13"/>
      <c r="C1001" s="13"/>
      <c r="D1001" s="13"/>
      <c r="E1001" s="13"/>
      <c r="F1001" s="13"/>
      <c r="G1001" s="13"/>
      <c r="H1001" s="15"/>
      <c r="I1001" s="666"/>
      <c r="J1001" s="666"/>
      <c r="K1001" s="666"/>
      <c r="L1001" s="666"/>
      <c r="M1001" s="666"/>
      <c r="N1001" s="666"/>
      <c r="O1001" s="666"/>
      <c r="P1001" s="30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39"/>
      <c r="AE1001" s="190"/>
      <c r="AF1001" s="13"/>
      <c r="AG1001" s="13"/>
      <c r="AH1001" s="13"/>
      <c r="AI1001" s="13"/>
      <c r="AJ1001" s="13"/>
    </row>
    <row r="1002" spans="1:36" ht="12" customHeight="1" x14ac:dyDescent="0.25">
      <c r="A1002" s="13"/>
      <c r="B1002" s="13"/>
      <c r="C1002" s="13"/>
      <c r="D1002" s="13"/>
      <c r="E1002" s="13"/>
      <c r="F1002" s="13"/>
      <c r="G1002" s="13"/>
      <c r="H1002" s="15"/>
      <c r="I1002" s="666"/>
      <c r="J1002" s="666"/>
      <c r="K1002" s="666"/>
      <c r="L1002" s="666"/>
      <c r="M1002" s="666"/>
      <c r="N1002" s="666"/>
      <c r="O1002" s="666"/>
      <c r="P1002" s="30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39"/>
      <c r="AE1002" s="190"/>
      <c r="AF1002" s="13"/>
      <c r="AG1002" s="13"/>
      <c r="AH1002" s="13"/>
      <c r="AI1002" s="13"/>
      <c r="AJ1002" s="13"/>
    </row>
    <row r="1003" spans="1:36" ht="12" customHeight="1" x14ac:dyDescent="0.25">
      <c r="A1003" s="13"/>
      <c r="B1003" s="13"/>
      <c r="C1003" s="13"/>
      <c r="D1003" s="13"/>
      <c r="E1003" s="13"/>
      <c r="F1003" s="13"/>
      <c r="G1003" s="13"/>
      <c r="H1003" s="15"/>
      <c r="I1003" s="666"/>
      <c r="J1003" s="666"/>
      <c r="K1003" s="666"/>
      <c r="L1003" s="666"/>
      <c r="M1003" s="666"/>
      <c r="N1003" s="666"/>
      <c r="O1003" s="666"/>
      <c r="P1003" s="30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39"/>
      <c r="AE1003" s="190"/>
      <c r="AF1003" s="13"/>
      <c r="AG1003" s="13"/>
      <c r="AH1003" s="13"/>
      <c r="AI1003" s="13"/>
      <c r="AJ1003" s="13"/>
    </row>
    <row r="1004" spans="1:36" ht="12" customHeight="1" x14ac:dyDescent="0.25">
      <c r="A1004" s="13"/>
      <c r="B1004" s="13"/>
      <c r="C1004" s="13"/>
      <c r="D1004" s="13"/>
      <c r="E1004" s="13"/>
      <c r="F1004" s="13"/>
      <c r="G1004" s="13"/>
      <c r="H1004" s="15"/>
      <c r="I1004" s="666"/>
      <c r="J1004" s="666"/>
      <c r="K1004" s="666"/>
      <c r="L1004" s="666"/>
      <c r="M1004" s="666"/>
      <c r="N1004" s="666"/>
      <c r="O1004" s="666"/>
      <c r="P1004" s="30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39"/>
      <c r="AE1004" s="190"/>
      <c r="AF1004" s="13"/>
      <c r="AG1004" s="13"/>
      <c r="AH1004" s="13"/>
      <c r="AI1004" s="13"/>
      <c r="AJ1004" s="13"/>
    </row>
    <row r="1005" spans="1:36" ht="12" customHeight="1" x14ac:dyDescent="0.25">
      <c r="A1005" s="13"/>
      <c r="B1005" s="13"/>
      <c r="C1005" s="13"/>
      <c r="D1005" s="13"/>
      <c r="E1005" s="13"/>
      <c r="F1005" s="13"/>
      <c r="G1005" s="13"/>
      <c r="H1005" s="15"/>
      <c r="I1005" s="666"/>
      <c r="J1005" s="666"/>
      <c r="K1005" s="666"/>
      <c r="L1005" s="666"/>
      <c r="M1005" s="666"/>
      <c r="N1005" s="666"/>
      <c r="O1005" s="666"/>
      <c r="P1005" s="30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39"/>
      <c r="AE1005" s="190"/>
      <c r="AF1005" s="13"/>
      <c r="AG1005" s="13"/>
      <c r="AH1005" s="13"/>
      <c r="AI1005" s="13"/>
      <c r="AJ1005" s="13"/>
    </row>
    <row r="1006" spans="1:36" ht="12" customHeight="1" x14ac:dyDescent="0.25">
      <c r="A1006" s="13"/>
      <c r="B1006" s="13"/>
      <c r="C1006" s="13"/>
      <c r="D1006" s="13"/>
      <c r="E1006" s="13"/>
      <c r="F1006" s="13"/>
      <c r="G1006" s="13"/>
      <c r="H1006" s="15"/>
      <c r="I1006" s="666"/>
      <c r="J1006" s="666"/>
      <c r="K1006" s="666"/>
      <c r="L1006" s="666"/>
      <c r="M1006" s="666"/>
      <c r="N1006" s="666"/>
      <c r="O1006" s="666"/>
      <c r="P1006" s="30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39"/>
      <c r="AE1006" s="190"/>
      <c r="AF1006" s="13"/>
      <c r="AG1006" s="13"/>
      <c r="AH1006" s="13"/>
      <c r="AI1006" s="13"/>
      <c r="AJ1006" s="13"/>
    </row>
    <row r="1007" spans="1:36" ht="12" customHeight="1" x14ac:dyDescent="0.25">
      <c r="A1007" s="13"/>
      <c r="B1007" s="13"/>
      <c r="C1007" s="13"/>
      <c r="D1007" s="13"/>
      <c r="E1007" s="13"/>
      <c r="F1007" s="13"/>
      <c r="G1007" s="13"/>
      <c r="H1007" s="15"/>
      <c r="I1007" s="666"/>
      <c r="J1007" s="666"/>
      <c r="K1007" s="666"/>
      <c r="L1007" s="666"/>
      <c r="M1007" s="666"/>
      <c r="N1007" s="666"/>
      <c r="O1007" s="666"/>
      <c r="P1007" s="30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39"/>
      <c r="AE1007" s="190"/>
      <c r="AF1007" s="13"/>
      <c r="AG1007" s="13"/>
      <c r="AH1007" s="13"/>
      <c r="AI1007" s="13"/>
      <c r="AJ1007" s="13"/>
    </row>
    <row r="1008" spans="1:36" ht="12" customHeight="1" x14ac:dyDescent="0.25">
      <c r="A1008" s="13"/>
      <c r="B1008" s="13"/>
      <c r="C1008" s="13"/>
      <c r="D1008" s="13"/>
      <c r="E1008" s="13"/>
      <c r="F1008" s="13"/>
      <c r="G1008" s="13"/>
      <c r="H1008" s="15"/>
      <c r="I1008" s="666"/>
      <c r="J1008" s="666"/>
      <c r="K1008" s="666"/>
      <c r="L1008" s="666"/>
      <c r="M1008" s="666"/>
      <c r="N1008" s="666"/>
      <c r="O1008" s="666"/>
      <c r="P1008" s="30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39"/>
      <c r="AE1008" s="190"/>
      <c r="AF1008" s="13"/>
      <c r="AG1008" s="13"/>
      <c r="AH1008" s="13"/>
      <c r="AI1008" s="13"/>
      <c r="AJ1008" s="13"/>
    </row>
    <row r="1009" spans="1:36" ht="12" customHeight="1" x14ac:dyDescent="0.25">
      <c r="A1009" s="13"/>
      <c r="B1009" s="13"/>
      <c r="C1009" s="13"/>
      <c r="D1009" s="13"/>
      <c r="E1009" s="13"/>
      <c r="F1009" s="13"/>
      <c r="G1009" s="13"/>
      <c r="H1009" s="15"/>
      <c r="I1009" s="666"/>
      <c r="J1009" s="666"/>
      <c r="K1009" s="666"/>
      <c r="L1009" s="666"/>
      <c r="M1009" s="666"/>
      <c r="N1009" s="666"/>
      <c r="O1009" s="666"/>
      <c r="P1009" s="30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39"/>
      <c r="AE1009" s="190"/>
      <c r="AF1009" s="13"/>
      <c r="AG1009" s="13"/>
      <c r="AH1009" s="13"/>
      <c r="AI1009" s="13"/>
      <c r="AJ1009" s="13"/>
    </row>
    <row r="1010" spans="1:36" ht="12" customHeight="1" x14ac:dyDescent="0.25">
      <c r="A1010" s="13"/>
      <c r="B1010" s="13"/>
      <c r="C1010" s="13"/>
      <c r="D1010" s="13"/>
      <c r="E1010" s="13"/>
      <c r="F1010" s="13"/>
      <c r="G1010" s="13"/>
      <c r="H1010" s="15"/>
      <c r="I1010" s="666"/>
      <c r="J1010" s="666"/>
      <c r="K1010" s="666"/>
      <c r="L1010" s="666"/>
      <c r="M1010" s="666"/>
      <c r="N1010" s="666"/>
      <c r="O1010" s="666"/>
      <c r="P1010" s="30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39"/>
      <c r="AE1010" s="190"/>
      <c r="AF1010" s="13"/>
      <c r="AG1010" s="13"/>
      <c r="AH1010" s="13"/>
      <c r="AI1010" s="13"/>
      <c r="AJ1010" s="13"/>
    </row>
    <row r="1011" spans="1:36" ht="12" customHeight="1" x14ac:dyDescent="0.25">
      <c r="A1011" s="13"/>
      <c r="B1011" s="13"/>
      <c r="C1011" s="13"/>
      <c r="D1011" s="13"/>
      <c r="E1011" s="13"/>
      <c r="F1011" s="13"/>
      <c r="G1011" s="13"/>
      <c r="H1011" s="15"/>
      <c r="I1011" s="666"/>
      <c r="J1011" s="666"/>
      <c r="K1011" s="666"/>
      <c r="L1011" s="666"/>
      <c r="M1011" s="666"/>
      <c r="N1011" s="666"/>
      <c r="O1011" s="666"/>
      <c r="P1011" s="30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39"/>
      <c r="AE1011" s="190"/>
      <c r="AF1011" s="13"/>
      <c r="AG1011" s="13"/>
      <c r="AH1011" s="13"/>
      <c r="AI1011" s="13"/>
      <c r="AJ1011" s="13"/>
    </row>
    <row r="1012" spans="1:36" ht="12" customHeight="1" x14ac:dyDescent="0.25">
      <c r="A1012" s="13"/>
      <c r="B1012" s="13"/>
      <c r="C1012" s="13"/>
      <c r="D1012" s="13"/>
      <c r="E1012" s="13"/>
      <c r="F1012" s="13"/>
      <c r="G1012" s="13"/>
      <c r="H1012" s="15"/>
      <c r="I1012" s="666"/>
      <c r="J1012" s="666"/>
      <c r="K1012" s="666"/>
      <c r="L1012" s="666"/>
      <c r="M1012" s="666"/>
      <c r="N1012" s="666"/>
      <c r="O1012" s="666"/>
      <c r="P1012" s="30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39"/>
      <c r="AE1012" s="190"/>
      <c r="AF1012" s="13"/>
      <c r="AG1012" s="13"/>
      <c r="AH1012" s="13"/>
      <c r="AI1012" s="13"/>
      <c r="AJ1012" s="13"/>
    </row>
    <row r="1013" spans="1:36" ht="12" customHeight="1" x14ac:dyDescent="0.25">
      <c r="A1013" s="13"/>
      <c r="B1013" s="13"/>
      <c r="C1013" s="13"/>
      <c r="D1013" s="13"/>
      <c r="E1013" s="13"/>
      <c r="F1013" s="13"/>
      <c r="G1013" s="13"/>
      <c r="H1013" s="15"/>
      <c r="I1013" s="666"/>
      <c r="J1013" s="666"/>
      <c r="K1013" s="666"/>
      <c r="L1013" s="666"/>
      <c r="M1013" s="666"/>
      <c r="N1013" s="666"/>
      <c r="O1013" s="666"/>
      <c r="P1013" s="30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39"/>
      <c r="AE1013" s="190"/>
      <c r="AF1013" s="13"/>
      <c r="AG1013" s="13"/>
      <c r="AH1013" s="13"/>
      <c r="AI1013" s="13"/>
      <c r="AJ1013" s="13"/>
    </row>
    <row r="1014" spans="1:36" ht="12" customHeight="1" x14ac:dyDescent="0.25">
      <c r="A1014" s="13"/>
      <c r="B1014" s="13"/>
      <c r="C1014" s="13"/>
      <c r="D1014" s="13"/>
      <c r="E1014" s="13"/>
      <c r="F1014" s="13"/>
      <c r="G1014" s="13"/>
      <c r="H1014" s="15"/>
      <c r="I1014" s="666"/>
      <c r="J1014" s="666"/>
      <c r="K1014" s="666"/>
      <c r="L1014" s="666"/>
      <c r="M1014" s="666"/>
      <c r="N1014" s="666"/>
      <c r="O1014" s="666"/>
      <c r="P1014" s="30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39"/>
      <c r="AE1014" s="190"/>
      <c r="AF1014" s="13"/>
      <c r="AG1014" s="13"/>
      <c r="AH1014" s="13"/>
      <c r="AI1014" s="13"/>
      <c r="AJ1014" s="13"/>
    </row>
    <row r="1015" spans="1:36" ht="12" customHeight="1" x14ac:dyDescent="0.25">
      <c r="A1015" s="13"/>
      <c r="B1015" s="13"/>
      <c r="C1015" s="13"/>
      <c r="D1015" s="13"/>
      <c r="E1015" s="13"/>
      <c r="F1015" s="13"/>
      <c r="G1015" s="13"/>
      <c r="H1015" s="15"/>
      <c r="I1015" s="666"/>
      <c r="J1015" s="666"/>
      <c r="K1015" s="666"/>
      <c r="L1015" s="666"/>
      <c r="M1015" s="666"/>
      <c r="N1015" s="666"/>
      <c r="O1015" s="666"/>
      <c r="P1015" s="30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39"/>
      <c r="AE1015" s="190"/>
      <c r="AF1015" s="13"/>
      <c r="AG1015" s="13"/>
      <c r="AH1015" s="13"/>
      <c r="AI1015" s="13"/>
      <c r="AJ1015" s="13"/>
    </row>
    <row r="1016" spans="1:36" ht="12" customHeight="1" x14ac:dyDescent="0.25">
      <c r="A1016" s="13"/>
      <c r="B1016" s="13"/>
      <c r="C1016" s="13"/>
      <c r="D1016" s="13"/>
      <c r="E1016" s="13"/>
      <c r="F1016" s="13"/>
      <c r="G1016" s="13"/>
      <c r="H1016" s="15"/>
      <c r="I1016" s="666"/>
      <c r="J1016" s="666"/>
      <c r="K1016" s="666"/>
      <c r="L1016" s="666"/>
      <c r="M1016" s="666"/>
      <c r="N1016" s="666"/>
      <c r="O1016" s="666"/>
      <c r="P1016" s="30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39"/>
      <c r="AE1016" s="190"/>
      <c r="AF1016" s="13"/>
      <c r="AG1016" s="13"/>
      <c r="AH1016" s="13"/>
      <c r="AI1016" s="13"/>
      <c r="AJ1016" s="13"/>
    </row>
    <row r="1017" spans="1:36" ht="12" customHeight="1" x14ac:dyDescent="0.25">
      <c r="A1017" s="13"/>
      <c r="B1017" s="13"/>
      <c r="C1017" s="13"/>
      <c r="D1017" s="13"/>
      <c r="E1017" s="13"/>
      <c r="F1017" s="13"/>
      <c r="G1017" s="13"/>
      <c r="H1017" s="15"/>
      <c r="I1017" s="666"/>
      <c r="J1017" s="666"/>
      <c r="K1017" s="666"/>
      <c r="L1017" s="666"/>
      <c r="M1017" s="666"/>
      <c r="N1017" s="666"/>
      <c r="O1017" s="666"/>
      <c r="P1017" s="30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39"/>
      <c r="AE1017" s="190"/>
      <c r="AF1017" s="13"/>
      <c r="AG1017" s="13"/>
      <c r="AH1017" s="13"/>
      <c r="AI1017" s="13"/>
      <c r="AJ1017" s="13"/>
    </row>
    <row r="1018" spans="1:36" ht="12" customHeight="1" x14ac:dyDescent="0.25">
      <c r="A1018" s="13"/>
      <c r="B1018" s="13"/>
      <c r="C1018" s="13"/>
      <c r="D1018" s="13"/>
      <c r="E1018" s="13"/>
      <c r="F1018" s="13"/>
      <c r="G1018" s="13"/>
      <c r="H1018" s="15"/>
      <c r="I1018" s="666"/>
      <c r="J1018" s="666"/>
      <c r="K1018" s="666"/>
      <c r="L1018" s="666"/>
      <c r="M1018" s="666"/>
      <c r="N1018" s="666"/>
      <c r="O1018" s="666"/>
      <c r="P1018" s="30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39"/>
      <c r="AE1018" s="190"/>
      <c r="AF1018" s="13"/>
      <c r="AG1018" s="13"/>
      <c r="AH1018" s="13"/>
      <c r="AI1018" s="13"/>
      <c r="AJ1018" s="13"/>
    </row>
    <row r="1019" spans="1:36" ht="12" customHeight="1" x14ac:dyDescent="0.25">
      <c r="A1019" s="13"/>
      <c r="B1019" s="13"/>
      <c r="C1019" s="13"/>
      <c r="D1019" s="13"/>
      <c r="E1019" s="13"/>
      <c r="F1019" s="13"/>
      <c r="G1019" s="13"/>
      <c r="H1019" s="15"/>
      <c r="I1019" s="666"/>
      <c r="J1019" s="666"/>
      <c r="K1019" s="666"/>
      <c r="L1019" s="666"/>
      <c r="M1019" s="666"/>
      <c r="N1019" s="666"/>
      <c r="O1019" s="666"/>
      <c r="P1019" s="30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39"/>
      <c r="AE1019" s="190"/>
      <c r="AF1019" s="13"/>
      <c r="AG1019" s="13"/>
      <c r="AH1019" s="13"/>
      <c r="AI1019" s="13"/>
      <c r="AJ1019" s="13"/>
    </row>
    <row r="1020" spans="1:36" ht="12" customHeight="1" x14ac:dyDescent="0.25">
      <c r="A1020" s="13"/>
      <c r="B1020" s="13"/>
      <c r="C1020" s="13"/>
      <c r="D1020" s="13"/>
      <c r="E1020" s="13"/>
      <c r="F1020" s="13"/>
      <c r="G1020" s="13"/>
      <c r="H1020" s="15"/>
      <c r="I1020" s="666"/>
      <c r="J1020" s="666"/>
      <c r="K1020" s="666"/>
      <c r="L1020" s="666"/>
      <c r="M1020" s="666"/>
      <c r="N1020" s="666"/>
      <c r="O1020" s="666"/>
      <c r="P1020" s="30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39"/>
      <c r="AE1020" s="190"/>
      <c r="AF1020" s="13"/>
      <c r="AG1020" s="13"/>
      <c r="AH1020" s="13"/>
      <c r="AI1020" s="13"/>
      <c r="AJ1020" s="13"/>
    </row>
    <row r="1021" spans="1:36" ht="12" customHeight="1" x14ac:dyDescent="0.25">
      <c r="A1021" s="13"/>
      <c r="B1021" s="13"/>
      <c r="C1021" s="13"/>
      <c r="D1021" s="13"/>
      <c r="E1021" s="13"/>
      <c r="F1021" s="13"/>
      <c r="G1021" s="13"/>
      <c r="H1021" s="15"/>
      <c r="I1021" s="666"/>
      <c r="J1021" s="666"/>
      <c r="K1021" s="666"/>
      <c r="L1021" s="666"/>
      <c r="M1021" s="666"/>
      <c r="N1021" s="666"/>
      <c r="O1021" s="666"/>
      <c r="P1021" s="30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39"/>
      <c r="AE1021" s="190"/>
      <c r="AF1021" s="13"/>
      <c r="AG1021" s="13"/>
      <c r="AH1021" s="13"/>
      <c r="AI1021" s="13"/>
      <c r="AJ1021" s="13"/>
    </row>
    <row r="1022" spans="1:36" ht="12" customHeight="1" x14ac:dyDescent="0.25">
      <c r="A1022" s="13"/>
      <c r="B1022" s="13"/>
      <c r="C1022" s="13"/>
      <c r="D1022" s="13"/>
      <c r="E1022" s="13"/>
      <c r="F1022" s="13"/>
      <c r="G1022" s="13"/>
      <c r="H1022" s="15"/>
      <c r="I1022" s="666"/>
      <c r="J1022" s="666"/>
      <c r="K1022" s="666"/>
      <c r="L1022" s="666"/>
      <c r="M1022" s="666"/>
      <c r="N1022" s="666"/>
      <c r="O1022" s="666"/>
      <c r="P1022" s="30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39"/>
      <c r="AE1022" s="190"/>
      <c r="AF1022" s="13"/>
      <c r="AG1022" s="13"/>
      <c r="AH1022" s="13"/>
      <c r="AI1022" s="13"/>
      <c r="AJ1022" s="13"/>
    </row>
    <row r="1023" spans="1:36" ht="12" customHeight="1" x14ac:dyDescent="0.25">
      <c r="A1023" s="13"/>
      <c r="B1023" s="13"/>
      <c r="C1023" s="13"/>
      <c r="D1023" s="13"/>
      <c r="E1023" s="13"/>
      <c r="F1023" s="13"/>
      <c r="G1023" s="13"/>
      <c r="H1023" s="15"/>
      <c r="I1023" s="666"/>
      <c r="J1023" s="666"/>
      <c r="K1023" s="666"/>
      <c r="L1023" s="666"/>
      <c r="M1023" s="666"/>
      <c r="N1023" s="666"/>
      <c r="O1023" s="666"/>
      <c r="P1023" s="30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39"/>
      <c r="AE1023" s="190"/>
      <c r="AF1023" s="13"/>
      <c r="AG1023" s="13"/>
      <c r="AH1023" s="13"/>
      <c r="AI1023" s="13"/>
      <c r="AJ1023" s="13"/>
    </row>
    <row r="1024" spans="1:36" ht="12" customHeight="1" x14ac:dyDescent="0.25">
      <c r="A1024" s="13"/>
      <c r="B1024" s="13"/>
      <c r="C1024" s="13"/>
      <c r="D1024" s="13"/>
      <c r="E1024" s="13"/>
      <c r="F1024" s="13"/>
      <c r="G1024" s="13"/>
      <c r="H1024" s="15"/>
      <c r="I1024" s="666"/>
      <c r="J1024" s="666"/>
      <c r="K1024" s="666"/>
      <c r="L1024" s="666"/>
      <c r="M1024" s="666"/>
      <c r="N1024" s="666"/>
      <c r="O1024" s="666"/>
      <c r="P1024" s="30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39"/>
      <c r="AE1024" s="190"/>
      <c r="AF1024" s="13"/>
      <c r="AG1024" s="13"/>
      <c r="AH1024" s="13"/>
      <c r="AI1024" s="13"/>
      <c r="AJ1024" s="13"/>
    </row>
    <row r="1025" spans="1:36" ht="12" customHeight="1" x14ac:dyDescent="0.25">
      <c r="A1025" s="13"/>
      <c r="B1025" s="13"/>
      <c r="C1025" s="13"/>
      <c r="D1025" s="13"/>
      <c r="E1025" s="13"/>
      <c r="F1025" s="13"/>
      <c r="G1025" s="13"/>
      <c r="H1025" s="15"/>
      <c r="I1025" s="666"/>
      <c r="J1025" s="666"/>
      <c r="K1025" s="666"/>
      <c r="L1025" s="666"/>
      <c r="M1025" s="666"/>
      <c r="N1025" s="666"/>
      <c r="O1025" s="666"/>
      <c r="P1025" s="30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39"/>
      <c r="AE1025" s="190"/>
      <c r="AF1025" s="13"/>
      <c r="AG1025" s="13"/>
      <c r="AH1025" s="13"/>
      <c r="AI1025" s="13"/>
      <c r="AJ1025" s="13"/>
    </row>
    <row r="1026" spans="1:36" ht="12" customHeight="1" x14ac:dyDescent="0.25">
      <c r="A1026" s="13"/>
      <c r="B1026" s="13"/>
      <c r="C1026" s="13"/>
      <c r="D1026" s="13"/>
      <c r="E1026" s="13"/>
      <c r="F1026" s="13"/>
      <c r="G1026" s="13"/>
      <c r="H1026" s="15"/>
      <c r="I1026" s="666"/>
      <c r="J1026" s="666"/>
      <c r="K1026" s="666"/>
      <c r="L1026" s="666"/>
      <c r="M1026" s="666"/>
      <c r="N1026" s="666"/>
      <c r="O1026" s="666"/>
      <c r="P1026" s="30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39"/>
      <c r="AE1026" s="190"/>
      <c r="AF1026" s="13"/>
      <c r="AG1026" s="13"/>
      <c r="AH1026" s="13"/>
      <c r="AI1026" s="13"/>
      <c r="AJ1026" s="13"/>
    </row>
    <row r="1027" spans="1:36" ht="12" customHeight="1" x14ac:dyDescent="0.25">
      <c r="A1027" s="13"/>
      <c r="B1027" s="13"/>
      <c r="C1027" s="13"/>
      <c r="D1027" s="13"/>
      <c r="E1027" s="13"/>
      <c r="F1027" s="13"/>
      <c r="G1027" s="13"/>
      <c r="H1027" s="15"/>
      <c r="I1027" s="666"/>
      <c r="J1027" s="666"/>
      <c r="K1027" s="666"/>
      <c r="L1027" s="666"/>
      <c r="M1027" s="666"/>
      <c r="N1027" s="666"/>
      <c r="O1027" s="666"/>
      <c r="P1027" s="30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39"/>
      <c r="AE1027" s="190"/>
      <c r="AF1027" s="13"/>
      <c r="AG1027" s="13"/>
      <c r="AH1027" s="13"/>
      <c r="AI1027" s="13"/>
      <c r="AJ1027" s="13"/>
    </row>
    <row r="1028" spans="1:36" ht="12" customHeight="1" x14ac:dyDescent="0.25">
      <c r="A1028" s="13"/>
      <c r="B1028" s="13"/>
      <c r="C1028" s="13"/>
      <c r="D1028" s="13"/>
      <c r="E1028" s="13"/>
      <c r="F1028" s="13"/>
      <c r="G1028" s="13"/>
      <c r="H1028" s="15"/>
      <c r="I1028" s="666"/>
      <c r="J1028" s="666"/>
      <c r="K1028" s="666"/>
      <c r="L1028" s="666"/>
      <c r="M1028" s="666"/>
      <c r="N1028" s="666"/>
      <c r="O1028" s="666"/>
      <c r="P1028" s="30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39"/>
      <c r="AE1028" s="190"/>
      <c r="AF1028" s="13"/>
      <c r="AG1028" s="13"/>
      <c r="AH1028" s="13"/>
      <c r="AI1028" s="13"/>
      <c r="AJ1028" s="13"/>
    </row>
    <row r="1029" spans="1:36" ht="12" customHeight="1" x14ac:dyDescent="0.25">
      <c r="A1029" s="13"/>
      <c r="B1029" s="13"/>
      <c r="C1029" s="13"/>
      <c r="D1029" s="13"/>
      <c r="E1029" s="13"/>
      <c r="F1029" s="13"/>
      <c r="G1029" s="13"/>
      <c r="H1029" s="15"/>
      <c r="I1029" s="666"/>
      <c r="J1029" s="666"/>
      <c r="K1029" s="666"/>
      <c r="L1029" s="666"/>
      <c r="M1029" s="666"/>
      <c r="N1029" s="666"/>
      <c r="O1029" s="666"/>
      <c r="P1029" s="30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39"/>
      <c r="AE1029" s="190"/>
      <c r="AF1029" s="13"/>
      <c r="AG1029" s="13"/>
      <c r="AH1029" s="13"/>
      <c r="AI1029" s="13"/>
      <c r="AJ1029" s="13"/>
    </row>
    <row r="1030" spans="1:36" ht="12" customHeight="1" x14ac:dyDescent="0.25">
      <c r="A1030" s="13"/>
      <c r="B1030" s="13"/>
      <c r="C1030" s="13"/>
      <c r="D1030" s="13"/>
      <c r="E1030" s="13"/>
      <c r="F1030" s="13"/>
      <c r="G1030" s="13"/>
      <c r="H1030" s="15"/>
      <c r="I1030" s="666"/>
      <c r="J1030" s="666"/>
      <c r="K1030" s="666"/>
      <c r="L1030" s="666"/>
      <c r="M1030" s="666"/>
      <c r="N1030" s="666"/>
      <c r="O1030" s="666"/>
      <c r="P1030" s="30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39"/>
      <c r="AE1030" s="190"/>
      <c r="AF1030" s="13"/>
      <c r="AG1030" s="13"/>
      <c r="AH1030" s="13"/>
      <c r="AI1030" s="13"/>
      <c r="AJ1030" s="13"/>
    </row>
    <row r="1031" spans="1:36" ht="12" customHeight="1" x14ac:dyDescent="0.25">
      <c r="A1031" s="13"/>
      <c r="B1031" s="13"/>
      <c r="C1031" s="13"/>
      <c r="D1031" s="13"/>
      <c r="E1031" s="13"/>
      <c r="F1031" s="13"/>
      <c r="G1031" s="13"/>
      <c r="H1031" s="15"/>
      <c r="I1031" s="666"/>
      <c r="J1031" s="666"/>
      <c r="K1031" s="666"/>
      <c r="L1031" s="666"/>
      <c r="M1031" s="666"/>
      <c r="N1031" s="666"/>
      <c r="O1031" s="666"/>
      <c r="P1031" s="30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39"/>
      <c r="AE1031" s="190"/>
      <c r="AF1031" s="13"/>
      <c r="AG1031" s="13"/>
      <c r="AH1031" s="13"/>
      <c r="AI1031" s="13"/>
      <c r="AJ1031" s="13"/>
    </row>
    <row r="1032" spans="1:36" ht="12" customHeight="1" x14ac:dyDescent="0.25">
      <c r="A1032" s="13"/>
      <c r="B1032" s="13"/>
      <c r="C1032" s="13"/>
      <c r="D1032" s="13"/>
      <c r="E1032" s="13"/>
      <c r="F1032" s="13"/>
      <c r="G1032" s="13"/>
      <c r="H1032" s="15"/>
      <c r="I1032" s="666"/>
      <c r="J1032" s="666"/>
      <c r="K1032" s="666"/>
      <c r="L1032" s="666"/>
      <c r="M1032" s="666"/>
      <c r="N1032" s="666"/>
      <c r="O1032" s="666"/>
      <c r="P1032" s="30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39"/>
      <c r="AE1032" s="190"/>
      <c r="AF1032" s="13"/>
      <c r="AG1032" s="13"/>
      <c r="AH1032" s="13"/>
      <c r="AI1032" s="13"/>
      <c r="AJ1032" s="13"/>
    </row>
    <row r="1033" spans="1:36" ht="12" customHeight="1" x14ac:dyDescent="0.25">
      <c r="A1033" s="13"/>
      <c r="B1033" s="13"/>
      <c r="C1033" s="13"/>
      <c r="D1033" s="13"/>
      <c r="E1033" s="13"/>
      <c r="F1033" s="13"/>
      <c r="G1033" s="13"/>
      <c r="H1033" s="15"/>
      <c r="I1033" s="666"/>
      <c r="J1033" s="666"/>
      <c r="K1033" s="666"/>
      <c r="L1033" s="666"/>
      <c r="M1033" s="666"/>
      <c r="N1033" s="666"/>
      <c r="O1033" s="666"/>
      <c r="P1033" s="30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39"/>
      <c r="AE1033" s="190"/>
      <c r="AF1033" s="13"/>
      <c r="AG1033" s="13"/>
      <c r="AH1033" s="13"/>
      <c r="AI1033" s="13"/>
      <c r="AJ1033" s="13"/>
    </row>
    <row r="1034" spans="1:36" ht="12" customHeight="1" x14ac:dyDescent="0.25">
      <c r="A1034" s="13"/>
      <c r="B1034" s="13"/>
      <c r="C1034" s="13"/>
      <c r="D1034" s="13"/>
      <c r="E1034" s="13"/>
      <c r="F1034" s="13"/>
      <c r="G1034" s="13"/>
      <c r="H1034" s="15"/>
      <c r="I1034" s="666"/>
      <c r="J1034" s="666"/>
      <c r="K1034" s="666"/>
      <c r="L1034" s="666"/>
      <c r="M1034" s="666"/>
      <c r="N1034" s="666"/>
      <c r="O1034" s="666"/>
      <c r="P1034" s="30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39"/>
      <c r="AE1034" s="190"/>
      <c r="AF1034" s="13"/>
      <c r="AG1034" s="13"/>
      <c r="AH1034" s="13"/>
      <c r="AI1034" s="13"/>
      <c r="AJ1034" s="13"/>
    </row>
    <row r="1035" spans="1:36" ht="12" customHeight="1" x14ac:dyDescent="0.25">
      <c r="A1035" s="13"/>
      <c r="B1035" s="13"/>
      <c r="C1035" s="13"/>
      <c r="D1035" s="13"/>
      <c r="E1035" s="13"/>
      <c r="F1035" s="13"/>
      <c r="G1035" s="13"/>
      <c r="H1035" s="15"/>
      <c r="I1035" s="666"/>
      <c r="J1035" s="666"/>
      <c r="K1035" s="666"/>
      <c r="L1035" s="666"/>
      <c r="M1035" s="666"/>
      <c r="N1035" s="666"/>
      <c r="O1035" s="666"/>
      <c r="P1035" s="30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39"/>
      <c r="AE1035" s="190"/>
      <c r="AF1035" s="13"/>
      <c r="AG1035" s="13"/>
      <c r="AH1035" s="13"/>
      <c r="AI1035" s="13"/>
      <c r="AJ1035" s="13"/>
    </row>
    <row r="1036" spans="1:36" ht="12" customHeight="1" x14ac:dyDescent="0.25">
      <c r="A1036" s="13"/>
      <c r="B1036" s="13"/>
      <c r="C1036" s="13"/>
      <c r="D1036" s="13"/>
      <c r="E1036" s="13"/>
      <c r="F1036" s="13"/>
      <c r="G1036" s="13"/>
      <c r="H1036" s="15"/>
      <c r="I1036" s="666"/>
      <c r="J1036" s="666"/>
      <c r="K1036" s="666"/>
      <c r="L1036" s="666"/>
      <c r="M1036" s="666"/>
      <c r="N1036" s="666"/>
      <c r="O1036" s="666"/>
      <c r="P1036" s="30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39"/>
      <c r="AE1036" s="190"/>
      <c r="AF1036" s="13"/>
      <c r="AG1036" s="13"/>
      <c r="AH1036" s="13"/>
      <c r="AI1036" s="13"/>
      <c r="AJ1036" s="13"/>
    </row>
    <row r="1037" spans="1:36" ht="12" customHeight="1" x14ac:dyDescent="0.25">
      <c r="A1037" s="13"/>
      <c r="B1037" s="13"/>
      <c r="C1037" s="13"/>
      <c r="D1037" s="13"/>
      <c r="E1037" s="13"/>
      <c r="F1037" s="13"/>
      <c r="G1037" s="13"/>
      <c r="H1037" s="15"/>
      <c r="I1037" s="666"/>
      <c r="J1037" s="666"/>
      <c r="K1037" s="666"/>
      <c r="L1037" s="666"/>
      <c r="M1037" s="666"/>
      <c r="N1037" s="666"/>
      <c r="O1037" s="666"/>
      <c r="P1037" s="30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39"/>
      <c r="AE1037" s="190"/>
      <c r="AF1037" s="13"/>
      <c r="AG1037" s="13"/>
      <c r="AH1037" s="13"/>
      <c r="AI1037" s="13"/>
      <c r="AJ1037" s="13"/>
    </row>
    <row r="1038" spans="1:36" ht="12" customHeight="1" x14ac:dyDescent="0.25">
      <c r="A1038" s="13"/>
      <c r="B1038" s="13"/>
      <c r="C1038" s="13"/>
      <c r="D1038" s="13"/>
      <c r="E1038" s="13"/>
      <c r="F1038" s="13"/>
      <c r="G1038" s="13"/>
      <c r="H1038" s="15"/>
      <c r="I1038" s="666"/>
      <c r="J1038" s="666"/>
      <c r="K1038" s="666"/>
      <c r="L1038" s="666"/>
      <c r="M1038" s="666"/>
      <c r="N1038" s="666"/>
      <c r="O1038" s="666"/>
      <c r="P1038" s="30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39"/>
      <c r="AE1038" s="190"/>
      <c r="AF1038" s="13"/>
      <c r="AG1038" s="13"/>
      <c r="AH1038" s="13"/>
      <c r="AI1038" s="13"/>
      <c r="AJ1038" s="13"/>
    </row>
    <row r="1039" spans="1:36" ht="12" customHeight="1" x14ac:dyDescent="0.25">
      <c r="A1039" s="13"/>
      <c r="B1039" s="13"/>
      <c r="C1039" s="13"/>
      <c r="D1039" s="13"/>
      <c r="E1039" s="13"/>
      <c r="F1039" s="13"/>
      <c r="G1039" s="13"/>
      <c r="H1039" s="15"/>
      <c r="I1039" s="666"/>
      <c r="J1039" s="666"/>
      <c r="K1039" s="666"/>
      <c r="L1039" s="666"/>
      <c r="M1039" s="666"/>
      <c r="N1039" s="666"/>
      <c r="O1039" s="666"/>
      <c r="P1039" s="30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39"/>
      <c r="AE1039" s="190"/>
      <c r="AF1039" s="13"/>
      <c r="AG1039" s="13"/>
      <c r="AH1039" s="13"/>
      <c r="AI1039" s="13"/>
      <c r="AJ1039" s="13"/>
    </row>
    <row r="1040" spans="1:36" ht="12" customHeight="1" x14ac:dyDescent="0.25">
      <c r="A1040" s="13"/>
      <c r="B1040" s="13"/>
      <c r="C1040" s="13"/>
      <c r="D1040" s="13"/>
      <c r="E1040" s="13"/>
      <c r="F1040" s="13"/>
      <c r="G1040" s="13"/>
      <c r="H1040" s="15"/>
      <c r="I1040" s="666"/>
      <c r="J1040" s="666"/>
      <c r="K1040" s="666"/>
      <c r="L1040" s="666"/>
      <c r="M1040" s="666"/>
      <c r="N1040" s="666"/>
      <c r="O1040" s="666"/>
      <c r="P1040" s="30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39"/>
      <c r="AE1040" s="190"/>
      <c r="AF1040" s="13"/>
      <c r="AG1040" s="13"/>
      <c r="AH1040" s="13"/>
      <c r="AI1040" s="13"/>
      <c r="AJ1040" s="13"/>
    </row>
    <row r="1041" spans="1:36" ht="12" customHeight="1" x14ac:dyDescent="0.25">
      <c r="A1041" s="13"/>
      <c r="B1041" s="13"/>
      <c r="C1041" s="13"/>
      <c r="D1041" s="13"/>
      <c r="E1041" s="13"/>
      <c r="F1041" s="13"/>
      <c r="G1041" s="13"/>
      <c r="H1041" s="15"/>
      <c r="I1041" s="666"/>
      <c r="J1041" s="666"/>
      <c r="K1041" s="666"/>
      <c r="L1041" s="666"/>
      <c r="M1041" s="666"/>
      <c r="N1041" s="666"/>
      <c r="O1041" s="666"/>
      <c r="P1041" s="30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39"/>
      <c r="AE1041" s="190"/>
      <c r="AF1041" s="13"/>
      <c r="AG1041" s="13"/>
      <c r="AH1041" s="13"/>
      <c r="AI1041" s="13"/>
      <c r="AJ1041" s="13"/>
    </row>
    <row r="1042" spans="1:36" ht="12" customHeight="1" x14ac:dyDescent="0.25">
      <c r="A1042" s="13"/>
      <c r="B1042" s="13"/>
      <c r="C1042" s="13"/>
      <c r="D1042" s="13"/>
      <c r="E1042" s="13"/>
      <c r="F1042" s="13"/>
      <c r="G1042" s="13"/>
      <c r="H1042" s="15"/>
      <c r="I1042" s="666"/>
      <c r="J1042" s="666"/>
      <c r="K1042" s="666"/>
      <c r="L1042" s="666"/>
      <c r="M1042" s="666"/>
      <c r="N1042" s="666"/>
      <c r="O1042" s="666"/>
      <c r="P1042" s="30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39"/>
      <c r="AE1042" s="190"/>
      <c r="AF1042" s="13"/>
      <c r="AG1042" s="13"/>
      <c r="AH1042" s="13"/>
      <c r="AI1042" s="13"/>
      <c r="AJ1042" s="13"/>
    </row>
    <row r="1043" spans="1:36" ht="12" customHeight="1" x14ac:dyDescent="0.25">
      <c r="A1043" s="13"/>
      <c r="B1043" s="13"/>
      <c r="C1043" s="13"/>
      <c r="D1043" s="13"/>
      <c r="E1043" s="13"/>
      <c r="F1043" s="13"/>
      <c r="G1043" s="13"/>
      <c r="H1043" s="15"/>
      <c r="I1043" s="666"/>
      <c r="J1043" s="666"/>
      <c r="K1043" s="666"/>
      <c r="L1043" s="666"/>
      <c r="M1043" s="666"/>
      <c r="N1043" s="666"/>
      <c r="O1043" s="666"/>
      <c r="P1043" s="30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39"/>
      <c r="AE1043" s="190"/>
      <c r="AF1043" s="13"/>
      <c r="AG1043" s="13"/>
      <c r="AH1043" s="13"/>
      <c r="AI1043" s="13"/>
      <c r="AJ1043" s="13"/>
    </row>
    <row r="1044" spans="1:36" ht="12" customHeight="1" x14ac:dyDescent="0.25">
      <c r="A1044" s="13"/>
      <c r="B1044" s="13"/>
      <c r="C1044" s="13"/>
      <c r="D1044" s="13"/>
      <c r="E1044" s="13"/>
      <c r="F1044" s="13"/>
      <c r="G1044" s="13"/>
      <c r="H1044" s="15"/>
      <c r="I1044" s="666"/>
      <c r="J1044" s="666"/>
      <c r="K1044" s="666"/>
      <c r="L1044" s="666"/>
      <c r="M1044" s="666"/>
      <c r="N1044" s="666"/>
      <c r="O1044" s="666"/>
      <c r="P1044" s="30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39"/>
      <c r="AE1044" s="190"/>
      <c r="AF1044" s="13"/>
      <c r="AG1044" s="13"/>
      <c r="AH1044" s="13"/>
      <c r="AI1044" s="13"/>
      <c r="AJ1044" s="13"/>
    </row>
    <row r="1045" spans="1:36" ht="12" customHeight="1" x14ac:dyDescent="0.25">
      <c r="A1045" s="13"/>
      <c r="B1045" s="13"/>
      <c r="C1045" s="13"/>
      <c r="D1045" s="13"/>
      <c r="E1045" s="13"/>
      <c r="F1045" s="13"/>
      <c r="G1045" s="13"/>
      <c r="H1045" s="15"/>
      <c r="I1045" s="666"/>
      <c r="J1045" s="666"/>
      <c r="K1045" s="666"/>
      <c r="L1045" s="666"/>
      <c r="M1045" s="666"/>
      <c r="N1045" s="666"/>
      <c r="O1045" s="666"/>
      <c r="P1045" s="30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39"/>
      <c r="AE1045" s="190"/>
      <c r="AF1045" s="13"/>
      <c r="AG1045" s="13"/>
      <c r="AH1045" s="13"/>
      <c r="AI1045" s="13"/>
      <c r="AJ1045" s="13"/>
    </row>
    <row r="1046" spans="1:36" ht="12" customHeight="1" x14ac:dyDescent="0.25">
      <c r="A1046" s="13"/>
      <c r="B1046" s="13"/>
      <c r="C1046" s="13"/>
      <c r="D1046" s="13"/>
      <c r="E1046" s="13"/>
      <c r="F1046" s="13"/>
      <c r="G1046" s="13"/>
      <c r="H1046" s="15"/>
      <c r="I1046" s="666"/>
      <c r="J1046" s="666"/>
      <c r="K1046" s="666"/>
      <c r="L1046" s="666"/>
      <c r="M1046" s="666"/>
      <c r="N1046" s="666"/>
      <c r="O1046" s="666"/>
      <c r="P1046" s="30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39"/>
      <c r="AE1046" s="190"/>
      <c r="AF1046" s="13"/>
      <c r="AG1046" s="13"/>
      <c r="AH1046" s="13"/>
      <c r="AI1046" s="13"/>
      <c r="AJ1046" s="13"/>
    </row>
    <row r="1047" spans="1:36" ht="12" customHeight="1" x14ac:dyDescent="0.25">
      <c r="A1047" s="13"/>
      <c r="B1047" s="13"/>
      <c r="C1047" s="13"/>
      <c r="D1047" s="13"/>
      <c r="E1047" s="13"/>
      <c r="F1047" s="13"/>
      <c r="G1047" s="13"/>
      <c r="H1047" s="15"/>
      <c r="I1047" s="666"/>
      <c r="J1047" s="666"/>
      <c r="K1047" s="666"/>
      <c r="L1047" s="666"/>
      <c r="M1047" s="666"/>
      <c r="N1047" s="666"/>
      <c r="O1047" s="666"/>
      <c r="P1047" s="30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39"/>
      <c r="AE1047" s="190"/>
      <c r="AF1047" s="13"/>
      <c r="AG1047" s="13"/>
      <c r="AH1047" s="13"/>
      <c r="AI1047" s="13"/>
      <c r="AJ1047" s="13"/>
    </row>
    <row r="1048" spans="1:36" ht="12" customHeight="1" x14ac:dyDescent="0.25">
      <c r="A1048" s="13"/>
      <c r="B1048" s="13"/>
      <c r="C1048" s="13"/>
      <c r="D1048" s="13"/>
      <c r="E1048" s="13"/>
      <c r="F1048" s="13"/>
      <c r="G1048" s="13"/>
      <c r="H1048" s="15"/>
      <c r="I1048" s="666"/>
      <c r="J1048" s="666"/>
      <c r="K1048" s="666"/>
      <c r="L1048" s="666"/>
      <c r="M1048" s="666"/>
      <c r="N1048" s="666"/>
      <c r="O1048" s="666"/>
      <c r="P1048" s="30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39"/>
      <c r="AE1048" s="190"/>
      <c r="AF1048" s="13"/>
      <c r="AG1048" s="13"/>
      <c r="AH1048" s="13"/>
      <c r="AI1048" s="13"/>
      <c r="AJ1048" s="13"/>
    </row>
    <row r="1049" spans="1:36" ht="12" customHeight="1" x14ac:dyDescent="0.25">
      <c r="A1049" s="13"/>
      <c r="B1049" s="13"/>
      <c r="C1049" s="13"/>
      <c r="D1049" s="13"/>
      <c r="E1049" s="13"/>
      <c r="F1049" s="13"/>
      <c r="G1049" s="13"/>
      <c r="H1049" s="15"/>
      <c r="I1049" s="666"/>
      <c r="J1049" s="666"/>
      <c r="K1049" s="666"/>
      <c r="L1049" s="666"/>
      <c r="M1049" s="666"/>
      <c r="N1049" s="666"/>
      <c r="O1049" s="666"/>
      <c r="P1049" s="30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39"/>
      <c r="AE1049" s="190"/>
      <c r="AF1049" s="13"/>
      <c r="AG1049" s="13"/>
      <c r="AH1049" s="13"/>
      <c r="AI1049" s="13"/>
      <c r="AJ1049" s="13"/>
    </row>
    <row r="1050" spans="1:36" ht="12" customHeight="1" x14ac:dyDescent="0.25">
      <c r="A1050" s="13"/>
      <c r="B1050" s="13"/>
      <c r="C1050" s="13"/>
      <c r="D1050" s="13"/>
      <c r="E1050" s="13"/>
      <c r="F1050" s="13"/>
      <c r="G1050" s="13"/>
      <c r="H1050" s="15"/>
      <c r="I1050" s="666"/>
      <c r="J1050" s="666"/>
      <c r="K1050" s="666"/>
      <c r="L1050" s="666"/>
      <c r="M1050" s="666"/>
      <c r="N1050" s="666"/>
      <c r="O1050" s="666"/>
      <c r="P1050" s="30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39"/>
      <c r="AE1050" s="190"/>
      <c r="AF1050" s="13"/>
      <c r="AG1050" s="13"/>
      <c r="AH1050" s="13"/>
      <c r="AI1050" s="13"/>
      <c r="AJ1050" s="13"/>
    </row>
    <row r="1051" spans="1:36" ht="12" customHeight="1" x14ac:dyDescent="0.25">
      <c r="A1051" s="13"/>
      <c r="B1051" s="13"/>
      <c r="C1051" s="13"/>
      <c r="D1051" s="13"/>
      <c r="E1051" s="13"/>
      <c r="F1051" s="13"/>
      <c r="G1051" s="13"/>
      <c r="H1051" s="15"/>
      <c r="I1051" s="666"/>
      <c r="J1051" s="666"/>
      <c r="K1051" s="666"/>
      <c r="L1051" s="666"/>
      <c r="M1051" s="666"/>
      <c r="N1051" s="666"/>
      <c r="O1051" s="666"/>
      <c r="P1051" s="30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39"/>
      <c r="AE1051" s="190"/>
      <c r="AF1051" s="13"/>
      <c r="AG1051" s="13"/>
      <c r="AH1051" s="13"/>
      <c r="AI1051" s="13"/>
      <c r="AJ1051" s="13"/>
    </row>
    <row r="1052" spans="1:36" ht="12" customHeight="1" x14ac:dyDescent="0.25">
      <c r="A1052" s="13"/>
      <c r="B1052" s="13"/>
      <c r="C1052" s="13"/>
      <c r="D1052" s="13"/>
      <c r="E1052" s="13"/>
      <c r="F1052" s="13"/>
      <c r="G1052" s="13"/>
      <c r="H1052" s="15"/>
      <c r="I1052" s="666"/>
      <c r="J1052" s="666"/>
      <c r="K1052" s="666"/>
      <c r="L1052" s="666"/>
      <c r="M1052" s="666"/>
      <c r="N1052" s="666"/>
      <c r="O1052" s="666"/>
      <c r="P1052" s="30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39"/>
      <c r="AE1052" s="190"/>
      <c r="AF1052" s="13"/>
      <c r="AG1052" s="13"/>
      <c r="AH1052" s="13"/>
      <c r="AI1052" s="13"/>
      <c r="AJ1052" s="13"/>
    </row>
    <row r="1053" spans="1:36" ht="12" customHeight="1" x14ac:dyDescent="0.25">
      <c r="A1053" s="13"/>
      <c r="B1053" s="13"/>
      <c r="C1053" s="13"/>
      <c r="D1053" s="13"/>
      <c r="E1053" s="13"/>
      <c r="F1053" s="13"/>
      <c r="G1053" s="13"/>
      <c r="H1053" s="15"/>
      <c r="I1053" s="666"/>
      <c r="J1053" s="666"/>
      <c r="K1053" s="666"/>
      <c r="L1053" s="666"/>
      <c r="M1053" s="666"/>
      <c r="N1053" s="666"/>
      <c r="O1053" s="666"/>
      <c r="P1053" s="30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39"/>
      <c r="AE1053" s="190"/>
      <c r="AF1053" s="13"/>
      <c r="AG1053" s="13"/>
      <c r="AH1053" s="13"/>
      <c r="AI1053" s="13"/>
      <c r="AJ1053" s="13"/>
    </row>
    <row r="1054" spans="1:36" ht="12" customHeight="1" x14ac:dyDescent="0.25">
      <c r="A1054" s="13"/>
      <c r="B1054" s="13"/>
      <c r="C1054" s="13"/>
      <c r="D1054" s="13"/>
      <c r="E1054" s="13"/>
      <c r="F1054" s="13"/>
      <c r="G1054" s="13"/>
      <c r="H1054" s="15"/>
      <c r="I1054" s="666"/>
      <c r="J1054" s="666"/>
      <c r="K1054" s="666"/>
      <c r="L1054" s="666"/>
      <c r="M1054" s="666"/>
      <c r="N1054" s="666"/>
      <c r="O1054" s="666"/>
      <c r="P1054" s="30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39"/>
      <c r="AE1054" s="190"/>
      <c r="AF1054" s="13"/>
      <c r="AG1054" s="13"/>
      <c r="AH1054" s="13"/>
      <c r="AI1054" s="13"/>
      <c r="AJ1054" s="13"/>
    </row>
    <row r="1055" spans="1:36" ht="12" customHeight="1" x14ac:dyDescent="0.25">
      <c r="A1055" s="13"/>
      <c r="B1055" s="13"/>
      <c r="C1055" s="13"/>
      <c r="D1055" s="13"/>
      <c r="E1055" s="13"/>
      <c r="F1055" s="13"/>
      <c r="G1055" s="13"/>
      <c r="H1055" s="15"/>
      <c r="I1055" s="666"/>
      <c r="J1055" s="666"/>
      <c r="K1055" s="666"/>
      <c r="L1055" s="666"/>
      <c r="M1055" s="666"/>
      <c r="N1055" s="666"/>
      <c r="O1055" s="666"/>
      <c r="P1055" s="30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39"/>
      <c r="AE1055" s="190"/>
      <c r="AF1055" s="13"/>
      <c r="AG1055" s="13"/>
      <c r="AH1055" s="13"/>
      <c r="AI1055" s="13"/>
      <c r="AJ1055" s="13"/>
    </row>
    <row r="1056" spans="1:36" ht="12" customHeight="1" x14ac:dyDescent="0.25">
      <c r="A1056" s="13"/>
      <c r="B1056" s="13"/>
      <c r="C1056" s="13"/>
      <c r="D1056" s="13"/>
      <c r="E1056" s="13"/>
      <c r="F1056" s="13"/>
      <c r="G1056" s="13"/>
      <c r="H1056" s="15"/>
      <c r="I1056" s="666"/>
      <c r="J1056" s="666"/>
      <c r="K1056" s="666"/>
      <c r="L1056" s="666"/>
      <c r="M1056" s="666"/>
      <c r="N1056" s="666"/>
      <c r="O1056" s="666"/>
      <c r="P1056" s="30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39"/>
      <c r="AE1056" s="190"/>
      <c r="AF1056" s="13"/>
      <c r="AG1056" s="13"/>
      <c r="AH1056" s="13"/>
      <c r="AI1056" s="13"/>
      <c r="AJ1056" s="13"/>
    </row>
    <row r="1057" spans="1:36" ht="12" customHeight="1" x14ac:dyDescent="0.25">
      <c r="A1057" s="13"/>
      <c r="B1057" s="13"/>
      <c r="C1057" s="13"/>
      <c r="D1057" s="13"/>
      <c r="E1057" s="13"/>
      <c r="F1057" s="13"/>
      <c r="G1057" s="13"/>
      <c r="H1057" s="15"/>
      <c r="I1057" s="666"/>
      <c r="J1057" s="666"/>
      <c r="K1057" s="666"/>
      <c r="L1057" s="666"/>
      <c r="M1057" s="666"/>
      <c r="N1057" s="666"/>
      <c r="O1057" s="666"/>
      <c r="P1057" s="30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39"/>
      <c r="AE1057" s="190"/>
      <c r="AF1057" s="13"/>
      <c r="AG1057" s="13"/>
      <c r="AH1057" s="13"/>
      <c r="AI1057" s="13"/>
      <c r="AJ1057" s="13"/>
    </row>
    <row r="1058" spans="1:36" ht="12" customHeight="1" x14ac:dyDescent="0.25">
      <c r="A1058" s="13"/>
      <c r="B1058" s="13"/>
      <c r="C1058" s="13"/>
      <c r="D1058" s="13"/>
      <c r="E1058" s="13"/>
      <c r="F1058" s="13"/>
      <c r="G1058" s="13"/>
      <c r="H1058" s="15"/>
      <c r="I1058" s="666"/>
      <c r="J1058" s="666"/>
      <c r="K1058" s="666"/>
      <c r="L1058" s="666"/>
      <c r="M1058" s="666"/>
      <c r="N1058" s="666"/>
      <c r="O1058" s="666"/>
      <c r="P1058" s="30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39"/>
      <c r="AE1058" s="190"/>
      <c r="AF1058" s="13"/>
      <c r="AG1058" s="13"/>
      <c r="AH1058" s="13"/>
      <c r="AI1058" s="13"/>
      <c r="AJ1058" s="13"/>
    </row>
    <row r="1059" spans="1:36" ht="12" customHeight="1" x14ac:dyDescent="0.25">
      <c r="A1059" s="13"/>
      <c r="B1059" s="13"/>
      <c r="C1059" s="13"/>
      <c r="D1059" s="13"/>
      <c r="E1059" s="13"/>
      <c r="F1059" s="13"/>
      <c r="G1059" s="13"/>
      <c r="H1059" s="15"/>
      <c r="I1059" s="666"/>
      <c r="J1059" s="666"/>
      <c r="K1059" s="666"/>
      <c r="L1059" s="666"/>
      <c r="M1059" s="666"/>
      <c r="N1059" s="666"/>
      <c r="O1059" s="666"/>
      <c r="P1059" s="30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39"/>
      <c r="AE1059" s="190"/>
      <c r="AF1059" s="13"/>
      <c r="AG1059" s="13"/>
      <c r="AH1059" s="13"/>
      <c r="AI1059" s="13"/>
      <c r="AJ1059" s="13"/>
    </row>
    <row r="1060" spans="1:36" ht="12" customHeight="1" x14ac:dyDescent="0.25">
      <c r="A1060" s="13"/>
      <c r="B1060" s="13"/>
      <c r="C1060" s="13"/>
      <c r="D1060" s="13"/>
      <c r="E1060" s="13"/>
      <c r="F1060" s="13"/>
      <c r="G1060" s="13"/>
      <c r="H1060" s="15"/>
      <c r="I1060" s="666"/>
      <c r="J1060" s="666"/>
      <c r="K1060" s="666"/>
      <c r="L1060" s="666"/>
      <c r="M1060" s="666"/>
      <c r="N1060" s="666"/>
      <c r="O1060" s="666"/>
      <c r="P1060" s="30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39"/>
      <c r="AE1060" s="190"/>
      <c r="AF1060" s="13"/>
      <c r="AG1060" s="13"/>
      <c r="AH1060" s="13"/>
      <c r="AI1060" s="13"/>
      <c r="AJ1060" s="13"/>
    </row>
    <row r="1061" spans="1:36" ht="12" customHeight="1" x14ac:dyDescent="0.25">
      <c r="A1061" s="13"/>
      <c r="B1061" s="13"/>
      <c r="C1061" s="13"/>
      <c r="D1061" s="13"/>
      <c r="E1061" s="13"/>
      <c r="F1061" s="13"/>
      <c r="G1061" s="13"/>
      <c r="H1061" s="15"/>
      <c r="I1061" s="666"/>
      <c r="J1061" s="666"/>
      <c r="K1061" s="666"/>
      <c r="L1061" s="666"/>
      <c r="M1061" s="666"/>
      <c r="N1061" s="666"/>
      <c r="O1061" s="666"/>
      <c r="P1061" s="30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39"/>
      <c r="AE1061" s="190"/>
      <c r="AF1061" s="13"/>
      <c r="AG1061" s="13"/>
      <c r="AH1061" s="13"/>
      <c r="AI1061" s="13"/>
      <c r="AJ1061" s="13"/>
    </row>
    <row r="1062" spans="1:36" ht="12" customHeight="1" x14ac:dyDescent="0.25">
      <c r="A1062" s="13"/>
      <c r="B1062" s="13"/>
      <c r="C1062" s="13"/>
      <c r="D1062" s="13"/>
      <c r="E1062" s="13"/>
      <c r="F1062" s="13"/>
      <c r="G1062" s="13"/>
      <c r="H1062" s="15"/>
      <c r="I1062" s="666"/>
      <c r="J1062" s="666"/>
      <c r="K1062" s="666"/>
      <c r="L1062" s="666"/>
      <c r="M1062" s="666"/>
      <c r="N1062" s="666"/>
      <c r="O1062" s="666"/>
      <c r="P1062" s="30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39"/>
      <c r="AE1062" s="190"/>
      <c r="AF1062" s="13"/>
      <c r="AG1062" s="13"/>
      <c r="AH1062" s="13"/>
      <c r="AI1062" s="13"/>
      <c r="AJ1062" s="13"/>
    </row>
    <row r="1063" spans="1:36" ht="12" customHeight="1" x14ac:dyDescent="0.25">
      <c r="A1063" s="13"/>
      <c r="B1063" s="13"/>
      <c r="C1063" s="13"/>
      <c r="D1063" s="13"/>
      <c r="E1063" s="13"/>
      <c r="F1063" s="13"/>
      <c r="G1063" s="13"/>
      <c r="H1063" s="15"/>
      <c r="I1063" s="666"/>
      <c r="J1063" s="666"/>
      <c r="K1063" s="666"/>
      <c r="L1063" s="666"/>
      <c r="M1063" s="666"/>
      <c r="N1063" s="666"/>
      <c r="O1063" s="666"/>
      <c r="P1063" s="30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39"/>
      <c r="AE1063" s="190"/>
      <c r="AF1063" s="13"/>
      <c r="AG1063" s="13"/>
      <c r="AH1063" s="13"/>
      <c r="AI1063" s="13"/>
      <c r="AJ1063" s="13"/>
    </row>
    <row r="1064" spans="1:36" ht="12" customHeight="1" x14ac:dyDescent="0.25">
      <c r="A1064" s="13"/>
      <c r="B1064" s="13"/>
      <c r="C1064" s="13"/>
      <c r="D1064" s="13"/>
      <c r="E1064" s="13"/>
      <c r="F1064" s="13"/>
      <c r="G1064" s="13"/>
      <c r="H1064" s="15"/>
      <c r="I1064" s="666"/>
      <c r="J1064" s="666"/>
      <c r="K1064" s="666"/>
      <c r="L1064" s="666"/>
      <c r="M1064" s="666"/>
      <c r="N1064" s="666"/>
      <c r="O1064" s="666"/>
      <c r="P1064" s="30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39"/>
      <c r="AE1064" s="190"/>
      <c r="AF1064" s="13"/>
      <c r="AG1064" s="13"/>
      <c r="AH1064" s="13"/>
      <c r="AI1064" s="13"/>
      <c r="AJ1064" s="13"/>
    </row>
    <row r="1065" spans="1:36" ht="12" customHeight="1" x14ac:dyDescent="0.25">
      <c r="A1065" s="13"/>
      <c r="B1065" s="13"/>
      <c r="C1065" s="13"/>
      <c r="D1065" s="13"/>
      <c r="E1065" s="13"/>
      <c r="F1065" s="13"/>
      <c r="G1065" s="13"/>
      <c r="H1065" s="15"/>
      <c r="I1065" s="666"/>
      <c r="J1065" s="666"/>
      <c r="K1065" s="666"/>
      <c r="L1065" s="666"/>
      <c r="M1065" s="666"/>
      <c r="N1065" s="666"/>
      <c r="O1065" s="666"/>
      <c r="P1065" s="30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39"/>
      <c r="AE1065" s="190"/>
      <c r="AF1065" s="13"/>
      <c r="AG1065" s="13"/>
      <c r="AH1065" s="13"/>
      <c r="AI1065" s="13"/>
      <c r="AJ1065" s="13"/>
    </row>
    <row r="1066" spans="1:36" ht="12" customHeight="1" x14ac:dyDescent="0.25">
      <c r="A1066" s="13"/>
      <c r="B1066" s="13"/>
      <c r="C1066" s="13"/>
      <c r="D1066" s="13"/>
      <c r="E1066" s="13"/>
      <c r="F1066" s="13"/>
      <c r="G1066" s="13"/>
      <c r="H1066" s="15"/>
      <c r="I1066" s="666"/>
      <c r="J1066" s="666"/>
      <c r="K1066" s="666"/>
      <c r="L1066" s="666"/>
      <c r="M1066" s="666"/>
      <c r="N1066" s="666"/>
      <c r="O1066" s="666"/>
      <c r="P1066" s="30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39"/>
      <c r="AE1066" s="190"/>
      <c r="AF1066" s="13"/>
      <c r="AG1066" s="13"/>
      <c r="AH1066" s="13"/>
      <c r="AI1066" s="13"/>
      <c r="AJ1066" s="13"/>
    </row>
    <row r="1067" spans="1:36" ht="12" customHeight="1" x14ac:dyDescent="0.25">
      <c r="A1067" s="13"/>
      <c r="B1067" s="13"/>
      <c r="C1067" s="13"/>
      <c r="D1067" s="13"/>
      <c r="E1067" s="13"/>
      <c r="F1067" s="13"/>
      <c r="G1067" s="13"/>
      <c r="H1067" s="15"/>
      <c r="I1067" s="666"/>
      <c r="J1067" s="666"/>
      <c r="K1067" s="666"/>
      <c r="L1067" s="666"/>
      <c r="M1067" s="666"/>
      <c r="N1067" s="666"/>
      <c r="O1067" s="666"/>
      <c r="P1067" s="30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39"/>
      <c r="AE1067" s="190"/>
      <c r="AF1067" s="13"/>
      <c r="AG1067" s="13"/>
      <c r="AH1067" s="13"/>
      <c r="AI1067" s="13"/>
      <c r="AJ1067" s="13"/>
    </row>
    <row r="1068" spans="1:36" ht="12" customHeight="1" x14ac:dyDescent="0.25">
      <c r="A1068" s="13"/>
      <c r="B1068" s="13"/>
      <c r="C1068" s="13"/>
      <c r="D1068" s="13"/>
      <c r="E1068" s="13"/>
      <c r="F1068" s="13"/>
      <c r="G1068" s="13"/>
      <c r="H1068" s="15"/>
      <c r="I1068" s="666"/>
      <c r="J1068" s="666"/>
      <c r="K1068" s="666"/>
      <c r="L1068" s="666"/>
      <c r="M1068" s="666"/>
      <c r="N1068" s="666"/>
      <c r="O1068" s="666"/>
      <c r="P1068" s="30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39"/>
      <c r="AE1068" s="190"/>
      <c r="AF1068" s="13"/>
      <c r="AG1068" s="13"/>
      <c r="AH1068" s="13"/>
      <c r="AI1068" s="13"/>
      <c r="AJ1068" s="13"/>
    </row>
    <row r="1069" spans="1:36" ht="12" customHeight="1" x14ac:dyDescent="0.25">
      <c r="A1069" s="13"/>
      <c r="B1069" s="13"/>
      <c r="C1069" s="13"/>
      <c r="D1069" s="13"/>
      <c r="E1069" s="13"/>
      <c r="F1069" s="13"/>
      <c r="G1069" s="13"/>
      <c r="H1069" s="15"/>
      <c r="I1069" s="666"/>
      <c r="J1069" s="666"/>
      <c r="K1069" s="666"/>
      <c r="L1069" s="666"/>
      <c r="M1069" s="666"/>
      <c r="N1069" s="666"/>
      <c r="O1069" s="666"/>
      <c r="P1069" s="30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39"/>
      <c r="AE1069" s="190"/>
      <c r="AF1069" s="13"/>
      <c r="AG1069" s="13"/>
      <c r="AH1069" s="13"/>
      <c r="AI1069" s="13"/>
      <c r="AJ1069" s="13"/>
    </row>
    <row r="1070" spans="1:36" ht="12" customHeight="1" x14ac:dyDescent="0.25">
      <c r="A1070" s="13"/>
      <c r="B1070" s="13"/>
      <c r="C1070" s="13"/>
      <c r="D1070" s="13"/>
      <c r="E1070" s="13"/>
      <c r="F1070" s="13"/>
      <c r="G1070" s="13"/>
      <c r="H1070" s="15"/>
      <c r="I1070" s="666"/>
      <c r="J1070" s="666"/>
      <c r="K1070" s="666"/>
      <c r="L1070" s="666"/>
      <c r="M1070" s="666"/>
      <c r="N1070" s="666"/>
      <c r="O1070" s="666"/>
      <c r="P1070" s="30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39"/>
      <c r="AE1070" s="190"/>
      <c r="AF1070" s="13"/>
      <c r="AG1070" s="13"/>
      <c r="AH1070" s="13"/>
      <c r="AI1070" s="13"/>
      <c r="AJ1070" s="13"/>
    </row>
    <row r="1071" spans="1:36" ht="12" customHeight="1" x14ac:dyDescent="0.25">
      <c r="A1071" s="13"/>
      <c r="B1071" s="13"/>
      <c r="C1071" s="13"/>
      <c r="D1071" s="13"/>
      <c r="E1071" s="13"/>
      <c r="F1071" s="13"/>
      <c r="G1071" s="13"/>
      <c r="H1071" s="15"/>
      <c r="I1071" s="666"/>
      <c r="J1071" s="666"/>
      <c r="K1071" s="666"/>
      <c r="L1071" s="666"/>
      <c r="M1071" s="666"/>
      <c r="N1071" s="666"/>
      <c r="O1071" s="666"/>
      <c r="P1071" s="30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39"/>
      <c r="AE1071" s="190"/>
      <c r="AF1071" s="13"/>
      <c r="AG1071" s="13"/>
      <c r="AH1071" s="13"/>
      <c r="AI1071" s="13"/>
      <c r="AJ1071" s="13"/>
    </row>
    <row r="1072" spans="1:36" ht="12" customHeight="1" x14ac:dyDescent="0.25">
      <c r="A1072" s="13"/>
      <c r="B1072" s="13"/>
      <c r="C1072" s="13"/>
      <c r="D1072" s="13"/>
      <c r="E1072" s="13"/>
      <c r="F1072" s="13"/>
      <c r="G1072" s="13"/>
      <c r="H1072" s="15"/>
      <c r="I1072" s="666"/>
      <c r="J1072" s="666"/>
      <c r="K1072" s="666"/>
      <c r="L1072" s="666"/>
      <c r="M1072" s="666"/>
      <c r="N1072" s="666"/>
      <c r="O1072" s="666"/>
      <c r="P1072" s="30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39"/>
      <c r="AE1072" s="190"/>
      <c r="AF1072" s="13"/>
      <c r="AG1072" s="13"/>
      <c r="AH1072" s="13"/>
      <c r="AI1072" s="13"/>
      <c r="AJ1072" s="13"/>
    </row>
    <row r="1073" spans="1:36" ht="12" customHeight="1" x14ac:dyDescent="0.25">
      <c r="A1073" s="13"/>
      <c r="B1073" s="13"/>
      <c r="C1073" s="13"/>
      <c r="D1073" s="13"/>
      <c r="E1073" s="13"/>
      <c r="F1073" s="13"/>
      <c r="G1073" s="13"/>
      <c r="H1073" s="15"/>
      <c r="I1073" s="666"/>
      <c r="J1073" s="666"/>
      <c r="K1073" s="666"/>
      <c r="L1073" s="666"/>
      <c r="M1073" s="666"/>
      <c r="N1073" s="666"/>
      <c r="O1073" s="666"/>
      <c r="P1073" s="30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39"/>
      <c r="AE1073" s="190"/>
      <c r="AF1073" s="13"/>
      <c r="AG1073" s="13"/>
      <c r="AH1073" s="13"/>
      <c r="AI1073" s="13"/>
      <c r="AJ1073" s="13"/>
    </row>
    <row r="1074" spans="1:36" ht="12" customHeight="1" x14ac:dyDescent="0.25">
      <c r="A1074" s="13"/>
      <c r="B1074" s="13"/>
      <c r="C1074" s="13"/>
      <c r="D1074" s="13"/>
      <c r="E1074" s="13"/>
      <c r="F1074" s="13"/>
      <c r="G1074" s="13"/>
      <c r="H1074" s="15"/>
      <c r="I1074" s="666"/>
      <c r="J1074" s="666"/>
      <c r="K1074" s="666"/>
      <c r="L1074" s="666"/>
      <c r="M1074" s="666"/>
      <c r="N1074" s="666"/>
      <c r="O1074" s="666"/>
      <c r="P1074" s="30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39"/>
      <c r="AE1074" s="190"/>
      <c r="AF1074" s="13"/>
      <c r="AG1074" s="13"/>
      <c r="AH1074" s="13"/>
      <c r="AI1074" s="13"/>
      <c r="AJ1074" s="13"/>
    </row>
    <row r="1075" spans="1:36" ht="12" customHeight="1" x14ac:dyDescent="0.25">
      <c r="A1075" s="13"/>
      <c r="B1075" s="13"/>
      <c r="C1075" s="13"/>
      <c r="D1075" s="13"/>
      <c r="E1075" s="13"/>
      <c r="F1075" s="13"/>
      <c r="G1075" s="13"/>
      <c r="H1075" s="15"/>
      <c r="I1075" s="666"/>
      <c r="J1075" s="666"/>
      <c r="K1075" s="666"/>
      <c r="L1075" s="666"/>
      <c r="M1075" s="666"/>
      <c r="N1075" s="666"/>
      <c r="O1075" s="666"/>
      <c r="P1075" s="30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39"/>
      <c r="AE1075" s="190"/>
      <c r="AF1075" s="13"/>
      <c r="AG1075" s="13"/>
      <c r="AH1075" s="13"/>
      <c r="AI1075" s="13"/>
      <c r="AJ1075" s="13"/>
    </row>
    <row r="1076" spans="1:36" ht="12" customHeight="1" x14ac:dyDescent="0.25">
      <c r="A1076" s="13"/>
      <c r="B1076" s="13"/>
      <c r="C1076" s="13"/>
      <c r="D1076" s="13"/>
      <c r="E1076" s="13"/>
      <c r="F1076" s="13"/>
      <c r="G1076" s="13"/>
      <c r="H1076" s="15"/>
      <c r="I1076" s="666"/>
      <c r="J1076" s="666"/>
      <c r="K1076" s="666"/>
      <c r="L1076" s="666"/>
      <c r="M1076" s="666"/>
      <c r="N1076" s="666"/>
      <c r="O1076" s="666"/>
      <c r="P1076" s="30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39"/>
      <c r="AE1076" s="190"/>
      <c r="AF1076" s="13"/>
      <c r="AG1076" s="13"/>
      <c r="AH1076" s="13"/>
      <c r="AI1076" s="13"/>
      <c r="AJ1076" s="13"/>
    </row>
    <row r="1077" spans="1:36" ht="12" customHeight="1" x14ac:dyDescent="0.25">
      <c r="A1077" s="13"/>
      <c r="B1077" s="13"/>
      <c r="C1077" s="13"/>
      <c r="D1077" s="13"/>
      <c r="E1077" s="13"/>
      <c r="F1077" s="13"/>
      <c r="G1077" s="13"/>
      <c r="H1077" s="15"/>
      <c r="I1077" s="666"/>
      <c r="J1077" s="666"/>
      <c r="K1077" s="666"/>
      <c r="L1077" s="666"/>
      <c r="M1077" s="666"/>
      <c r="N1077" s="666"/>
      <c r="O1077" s="666"/>
      <c r="P1077" s="30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39"/>
      <c r="AE1077" s="190"/>
      <c r="AF1077" s="13"/>
      <c r="AG1077" s="13"/>
      <c r="AH1077" s="13"/>
      <c r="AI1077" s="13"/>
      <c r="AJ1077" s="13"/>
    </row>
    <row r="1078" spans="1:36" ht="12" customHeight="1" x14ac:dyDescent="0.25">
      <c r="A1078" s="13"/>
      <c r="B1078" s="13"/>
      <c r="C1078" s="13"/>
      <c r="D1078" s="13"/>
      <c r="E1078" s="13"/>
      <c r="F1078" s="13"/>
      <c r="G1078" s="13"/>
      <c r="H1078" s="15"/>
      <c r="I1078" s="666"/>
      <c r="J1078" s="666"/>
      <c r="K1078" s="666"/>
      <c r="L1078" s="666"/>
      <c r="M1078" s="666"/>
      <c r="N1078" s="666"/>
      <c r="O1078" s="666"/>
      <c r="P1078" s="30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39"/>
      <c r="AE1078" s="190"/>
      <c r="AF1078" s="13"/>
      <c r="AG1078" s="13"/>
      <c r="AH1078" s="13"/>
      <c r="AI1078" s="13"/>
      <c r="AJ1078" s="13"/>
    </row>
    <row r="1079" spans="1:36" ht="12" customHeight="1" x14ac:dyDescent="0.25">
      <c r="A1079" s="13"/>
      <c r="B1079" s="13"/>
      <c r="C1079" s="13"/>
      <c r="D1079" s="13"/>
      <c r="E1079" s="13"/>
      <c r="F1079" s="13"/>
      <c r="G1079" s="13"/>
      <c r="H1079" s="15"/>
      <c r="I1079" s="666"/>
      <c r="J1079" s="666"/>
      <c r="K1079" s="666"/>
      <c r="L1079" s="666"/>
      <c r="M1079" s="666"/>
      <c r="N1079" s="666"/>
      <c r="O1079" s="666"/>
      <c r="P1079" s="30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39"/>
      <c r="AE1079" s="190"/>
      <c r="AF1079" s="13"/>
      <c r="AG1079" s="13"/>
      <c r="AH1079" s="13"/>
      <c r="AI1079" s="13"/>
      <c r="AJ1079" s="13"/>
    </row>
    <row r="1080" spans="1:36" ht="12" customHeight="1" x14ac:dyDescent="0.25">
      <c r="A1080" s="13"/>
      <c r="B1080" s="13"/>
      <c r="C1080" s="13"/>
      <c r="D1080" s="13"/>
      <c r="E1080" s="13"/>
      <c r="F1080" s="13"/>
      <c r="G1080" s="13"/>
      <c r="H1080" s="15"/>
      <c r="I1080" s="666"/>
      <c r="J1080" s="666"/>
      <c r="K1080" s="666"/>
      <c r="L1080" s="666"/>
      <c r="M1080" s="666"/>
      <c r="N1080" s="666"/>
      <c r="O1080" s="666"/>
      <c r="P1080" s="30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39"/>
      <c r="AE1080" s="190"/>
      <c r="AF1080" s="13"/>
      <c r="AG1080" s="13"/>
      <c r="AH1080" s="13"/>
      <c r="AI1080" s="13"/>
      <c r="AJ1080" s="13"/>
    </row>
    <row r="1081" spans="1:36" ht="12" customHeight="1" x14ac:dyDescent="0.25">
      <c r="A1081" s="13"/>
      <c r="B1081" s="13"/>
      <c r="C1081" s="13"/>
      <c r="D1081" s="13"/>
      <c r="E1081" s="13"/>
      <c r="F1081" s="13"/>
      <c r="G1081" s="13"/>
      <c r="H1081" s="15"/>
      <c r="I1081" s="666"/>
      <c r="J1081" s="666"/>
      <c r="K1081" s="666"/>
      <c r="L1081" s="666"/>
      <c r="M1081" s="666"/>
      <c r="N1081" s="666"/>
      <c r="O1081" s="666"/>
      <c r="P1081" s="30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39"/>
      <c r="AE1081" s="190"/>
      <c r="AF1081" s="13"/>
      <c r="AG1081" s="13"/>
      <c r="AH1081" s="13"/>
      <c r="AI1081" s="13"/>
      <c r="AJ1081" s="13"/>
    </row>
    <row r="1082" spans="1:36" ht="12" customHeight="1" x14ac:dyDescent="0.25">
      <c r="A1082" s="13"/>
      <c r="B1082" s="13"/>
      <c r="C1082" s="13"/>
      <c r="D1082" s="13"/>
      <c r="E1082" s="13"/>
      <c r="F1082" s="13"/>
      <c r="G1082" s="13"/>
      <c r="H1082" s="15"/>
      <c r="I1082" s="666"/>
      <c r="J1082" s="666"/>
      <c r="K1082" s="666"/>
      <c r="L1082" s="666"/>
      <c r="M1082" s="666"/>
      <c r="N1082" s="666"/>
      <c r="O1082" s="666"/>
      <c r="P1082" s="30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39"/>
      <c r="AE1082" s="190"/>
      <c r="AF1082" s="13"/>
      <c r="AG1082" s="13"/>
      <c r="AH1082" s="13"/>
      <c r="AI1082" s="13"/>
      <c r="AJ1082" s="13"/>
    </row>
  </sheetData>
  <mergeCells count="89">
    <mergeCell ref="C140:G140"/>
    <mergeCell ref="C139:G139"/>
    <mergeCell ref="C134:G134"/>
    <mergeCell ref="C135:G135"/>
    <mergeCell ref="C136:G136"/>
    <mergeCell ref="Q8:AB8"/>
    <mergeCell ref="P9:P10"/>
    <mergeCell ref="B1:D1"/>
    <mergeCell ref="Q1:S1"/>
    <mergeCell ref="Q2:S2"/>
    <mergeCell ref="B2:D2"/>
    <mergeCell ref="B3:D3"/>
    <mergeCell ref="B4:D4"/>
    <mergeCell ref="C71:G71"/>
    <mergeCell ref="C82:G82"/>
    <mergeCell ref="C81:G81"/>
    <mergeCell ref="C88:G88"/>
    <mergeCell ref="C72:G72"/>
    <mergeCell ref="C73:G73"/>
    <mergeCell ref="C74:G74"/>
    <mergeCell ref="C76:G76"/>
    <mergeCell ref="C75:G75"/>
    <mergeCell ref="C85:G85"/>
    <mergeCell ref="C87:G87"/>
    <mergeCell ref="C83:G83"/>
    <mergeCell ref="C77:G77"/>
    <mergeCell ref="C84:G84"/>
    <mergeCell ref="C86:G86"/>
    <mergeCell ref="C78:G78"/>
    <mergeCell ref="C116:G116"/>
    <mergeCell ref="C115:G115"/>
    <mergeCell ref="C123:G123"/>
    <mergeCell ref="C110:G110"/>
    <mergeCell ref="C101:G101"/>
    <mergeCell ref="C102:G102"/>
    <mergeCell ref="C103:G103"/>
    <mergeCell ref="C109:G109"/>
    <mergeCell ref="C105:G105"/>
    <mergeCell ref="C104:G104"/>
    <mergeCell ref="C107:G107"/>
    <mergeCell ref="C106:G106"/>
    <mergeCell ref="C111:G111"/>
    <mergeCell ref="C112:G112"/>
    <mergeCell ref="C114:G114"/>
    <mergeCell ref="C113:G113"/>
    <mergeCell ref="C108:G108"/>
    <mergeCell ref="C89:G89"/>
    <mergeCell ref="C98:G98"/>
    <mergeCell ref="C96:G96"/>
    <mergeCell ref="C97:G97"/>
    <mergeCell ref="C99:G99"/>
    <mergeCell ref="C92:G92"/>
    <mergeCell ref="C93:G93"/>
    <mergeCell ref="C91:G91"/>
    <mergeCell ref="C90:G90"/>
    <mergeCell ref="C100:G100"/>
    <mergeCell ref="C129:G129"/>
    <mergeCell ref="C128:G128"/>
    <mergeCell ref="C130:G130"/>
    <mergeCell ref="C125:G125"/>
    <mergeCell ref="C138:G138"/>
    <mergeCell ref="C137:G137"/>
    <mergeCell ref="C131:G131"/>
    <mergeCell ref="C132:G132"/>
    <mergeCell ref="C126:G126"/>
    <mergeCell ref="C133:G133"/>
    <mergeCell ref="C117:G117"/>
    <mergeCell ref="C120:G120"/>
    <mergeCell ref="C118:G118"/>
    <mergeCell ref="C119:G119"/>
    <mergeCell ref="C127:G127"/>
    <mergeCell ref="C124:G124"/>
    <mergeCell ref="C163:G163"/>
    <mergeCell ref="C164:G164"/>
    <mergeCell ref="C165:G165"/>
    <mergeCell ref="C162:G162"/>
    <mergeCell ref="C156:F156"/>
    <mergeCell ref="C157:F157"/>
    <mergeCell ref="C144:D144"/>
    <mergeCell ref="C145:D145"/>
    <mergeCell ref="C146:D146"/>
    <mergeCell ref="C147:D147"/>
    <mergeCell ref="C161:G161"/>
    <mergeCell ref="C160:G160"/>
    <mergeCell ref="C155:F155"/>
    <mergeCell ref="C152:F152"/>
    <mergeCell ref="C153:F153"/>
    <mergeCell ref="C154:F154"/>
    <mergeCell ref="C151:F151"/>
  </mergeCells>
  <conditionalFormatting sqref="I171:L171 N171:O171">
    <cfRule type="notContainsBlanks" dxfId="58" priority="43">
      <formula>LEN(TRIM(I171))&gt;0</formula>
    </cfRule>
  </conditionalFormatting>
  <conditionalFormatting sqref="I172:L172 N172:O172">
    <cfRule type="notContainsBlanks" dxfId="57" priority="44">
      <formula>LEN(TRIM(I172))&gt;0</formula>
    </cfRule>
  </conditionalFormatting>
  <conditionalFormatting sqref="O172">
    <cfRule type="notContainsBlanks" dxfId="56" priority="45">
      <formula>LEN(TRIM(O172))&gt;0</formula>
    </cfRule>
  </conditionalFormatting>
  <conditionalFormatting sqref="T4">
    <cfRule type="notContainsBlanks" dxfId="55" priority="46">
      <formula>LEN(TRIM(T4))&gt;0</formula>
    </cfRule>
  </conditionalFormatting>
  <conditionalFormatting sqref="I178:L178 N178:O178">
    <cfRule type="expression" dxfId="54" priority="47">
      <formula>SEARCH("Yes",$K$4)</formula>
    </cfRule>
  </conditionalFormatting>
  <conditionalFormatting sqref="I170:L170 N170:O170">
    <cfRule type="containsBlanks" dxfId="51" priority="50">
      <formula>LEN(TRIM(I170))=0</formula>
    </cfRule>
  </conditionalFormatting>
  <conditionalFormatting sqref="I170:L170 N170:O170">
    <cfRule type="cellIs" dxfId="50" priority="51" operator="lessThan">
      <formula>0</formula>
    </cfRule>
  </conditionalFormatting>
  <conditionalFormatting sqref="I170:L170 N170:O170">
    <cfRule type="cellIs" dxfId="49" priority="52" operator="greaterThan">
      <formula>0</formula>
    </cfRule>
  </conditionalFormatting>
  <conditionalFormatting sqref="C170">
    <cfRule type="notContainsBlanks" dxfId="48" priority="53">
      <formula>LEN(TRIM(C170))&gt;0</formula>
    </cfRule>
  </conditionalFormatting>
  <conditionalFormatting sqref="T5">
    <cfRule type="notContainsBlanks" dxfId="47" priority="42">
      <formula>LEN(TRIM(T5))&gt;0</formula>
    </cfRule>
  </conditionalFormatting>
  <conditionalFormatting sqref="AF14">
    <cfRule type="expression" dxfId="46" priority="40">
      <formula>SEARCH("Yes",$AD$14)</formula>
    </cfRule>
  </conditionalFormatting>
  <conditionalFormatting sqref="AF13">
    <cfRule type="expression" dxfId="45" priority="39">
      <formula>SEARCH("Yes",$AD$13)</formula>
    </cfRule>
  </conditionalFormatting>
  <conditionalFormatting sqref="AF12">
    <cfRule type="expression" dxfId="44" priority="38">
      <formula>SEARCH("Yes",$AD$12)</formula>
    </cfRule>
  </conditionalFormatting>
  <conditionalFormatting sqref="AE11:AF11">
    <cfRule type="expression" dxfId="43" priority="28">
      <formula>SEARCH("Yes",$AD$11)</formula>
    </cfRule>
  </conditionalFormatting>
  <conditionalFormatting sqref="AF15">
    <cfRule type="expression" dxfId="42" priority="27">
      <formula>SEARCH("Yes", $AD$15)</formula>
    </cfRule>
  </conditionalFormatting>
  <conditionalFormatting sqref="AF16">
    <cfRule type="expression" dxfId="41" priority="41">
      <formula>SEARCH("Yes", $AD$16)</formula>
    </cfRule>
  </conditionalFormatting>
  <conditionalFormatting sqref="AF17">
    <cfRule type="expression" dxfId="40" priority="26">
      <formula>SEARCH("Yes", $AD$17)</formula>
    </cfRule>
  </conditionalFormatting>
  <conditionalFormatting sqref="AF18">
    <cfRule type="expression" dxfId="39" priority="25">
      <formula>SEARCH("Yes", $AD$18)</formula>
    </cfRule>
  </conditionalFormatting>
  <conditionalFormatting sqref="AF19">
    <cfRule type="expression" dxfId="38" priority="24">
      <formula>SEARCH("Yes", $AD$19)</formula>
    </cfRule>
  </conditionalFormatting>
  <conditionalFormatting sqref="AF20">
    <cfRule type="expression" dxfId="37" priority="23">
      <formula>SEARCH("Yes", $AD$20)</formula>
    </cfRule>
  </conditionalFormatting>
  <conditionalFormatting sqref="AF21">
    <cfRule type="expression" dxfId="36" priority="22">
      <formula>SEARCH("Yes", $AD$21)</formula>
    </cfRule>
  </conditionalFormatting>
  <conditionalFormatting sqref="AF22">
    <cfRule type="expression" dxfId="35" priority="21">
      <formula>SEARCH("Yes", $AD$22)</formula>
    </cfRule>
  </conditionalFormatting>
  <conditionalFormatting sqref="AF23">
    <cfRule type="expression" dxfId="34" priority="20">
      <formula>SEARCH("Yes", $AD$23)</formula>
    </cfRule>
  </conditionalFormatting>
  <conditionalFormatting sqref="AF24">
    <cfRule type="expression" dxfId="33" priority="19">
      <formula>SEARCH("Yes", $AD$24)</formula>
    </cfRule>
  </conditionalFormatting>
  <conditionalFormatting sqref="AF25">
    <cfRule type="expression" dxfId="32" priority="18">
      <formula>SEARCH("Yes", $AD$25)</formula>
    </cfRule>
  </conditionalFormatting>
  <conditionalFormatting sqref="AF26">
    <cfRule type="expression" dxfId="31" priority="17">
      <formula>SEARCH("Yes", $AD$26)</formula>
    </cfRule>
  </conditionalFormatting>
  <conditionalFormatting sqref="AF27">
    <cfRule type="expression" dxfId="30" priority="16">
      <formula>SEARCH("Yes", $AD$27)</formula>
    </cfRule>
  </conditionalFormatting>
  <conditionalFormatting sqref="AF28">
    <cfRule type="expression" dxfId="29" priority="15">
      <formula>SEARCH("Yes", $AD$28)</formula>
    </cfRule>
  </conditionalFormatting>
  <conditionalFormatting sqref="AF29">
    <cfRule type="expression" dxfId="28" priority="14">
      <formula>SEARCH("Yes", $AD$29)</formula>
    </cfRule>
  </conditionalFormatting>
  <conditionalFormatting sqref="AF30">
    <cfRule type="expression" dxfId="27" priority="13">
      <formula>SEARCH("Yes", $AD$30)</formula>
    </cfRule>
  </conditionalFormatting>
  <conditionalFormatting sqref="B143">
    <cfRule type="containsText" dxfId="26" priority="12" operator="containsText" text="0">
      <formula>NOT(ISERROR(SEARCH("0",B143)))</formula>
    </cfRule>
  </conditionalFormatting>
  <conditionalFormatting sqref="B149">
    <cfRule type="containsText" dxfId="25" priority="10" operator="containsText" text="0">
      <formula>NOT(ISERROR(SEARCH("0",B149)))</formula>
    </cfRule>
  </conditionalFormatting>
  <conditionalFormatting sqref="AE12:AE30">
    <cfRule type="expression" dxfId="24" priority="9">
      <formula>SEARCH("Yes",$AD$11)</formula>
    </cfRule>
  </conditionalFormatting>
  <conditionalFormatting sqref="AF31:AF36">
    <cfRule type="expression" dxfId="23" priority="8">
      <formula>SEARCH("Yes", $AD$30)</formula>
    </cfRule>
  </conditionalFormatting>
  <conditionalFormatting sqref="AE31:AE36">
    <cfRule type="expression" dxfId="22" priority="7">
      <formula>SEARCH("Yes",$AD$11)</formula>
    </cfRule>
  </conditionalFormatting>
  <conditionalFormatting sqref="M171">
    <cfRule type="notContainsBlanks" dxfId="21" priority="1">
      <formula>LEN(TRIM(M171))&gt;0</formula>
    </cfRule>
  </conditionalFormatting>
  <conditionalFormatting sqref="M172">
    <cfRule type="notContainsBlanks" dxfId="20" priority="2">
      <formula>LEN(TRIM(M172))&gt;0</formula>
    </cfRule>
  </conditionalFormatting>
  <conditionalFormatting sqref="M178">
    <cfRule type="expression" dxfId="19" priority="3">
      <formula>SEARCH("Yes",$K$4)</formula>
    </cfRule>
  </conditionalFormatting>
  <conditionalFormatting sqref="M170">
    <cfRule type="containsBlanks" dxfId="18" priority="4">
      <formula>LEN(TRIM(M170))=0</formula>
    </cfRule>
  </conditionalFormatting>
  <conditionalFormatting sqref="M170">
    <cfRule type="cellIs" dxfId="17" priority="5" operator="lessThan">
      <formula>0</formula>
    </cfRule>
  </conditionalFormatting>
  <conditionalFormatting sqref="M170">
    <cfRule type="cellIs" dxfId="16" priority="6" operator="greaterThan">
      <formula>0</formula>
    </cfRule>
  </conditionalFormatting>
  <dataValidations disablePrompts="1" count="1">
    <dataValidation allowBlank="1" sqref="A11:A36" xr:uid="{00000000-0002-0000-0100-000000000000}"/>
  </dataValidations>
  <pageMargins left="0.7" right="0.7" top="0.75" bottom="0.75" header="0.3" footer="0.3"/>
  <pageSetup scale="66" fitToWidth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ErrorMessage="1" xr:uid="{00000000-0002-0000-0100-000001000000}">
          <x14:formula1>
            <xm:f>Data!$H$2:$H$4</xm:f>
          </x14:formula1>
          <xm:sqref>F11:F36</xm:sqref>
        </x14:dataValidation>
        <x14:dataValidation type="list" allowBlank="1" showErrorMessage="1" xr:uid="{00000000-0002-0000-0100-000002000000}">
          <x14:formula1>
            <xm:f>Data!$F$2:$F$3</xm:f>
          </x14:formula1>
          <xm:sqref>K2 K4:K5</xm:sqref>
        </x14:dataValidation>
        <x14:dataValidation type="list" allowBlank="1" xr:uid="{00000000-0002-0000-0100-000003000000}">
          <x14:formula1>
            <xm:f>Data!$G$2:$G$6</xm:f>
          </x14:formula1>
          <xm:sqref>A152:A157</xm:sqref>
        </x14:dataValidation>
        <x14:dataValidation type="list" allowBlank="1" showErrorMessage="1" xr:uid="{00000000-0002-0000-0100-000004000000}">
          <x14:formula1>
            <xm:f>Data!$J$2:$J$6</xm:f>
          </x14:formula1>
          <xm:sqref>K3</xm:sqref>
        </x14:dataValidation>
        <x14:dataValidation type="list" allowBlank="1" showInputMessage="1" showErrorMessage="1" xr:uid="{00000000-0002-0000-0100-000005000000}">
          <x14:formula1>
            <xm:f>Data!$F$2:$F$3</xm:f>
          </x14:formula1>
          <xm:sqref>AD11:AD36</xm:sqref>
        </x14:dataValidation>
        <x14:dataValidation type="list" allowBlank="1" showInputMessage="1" showErrorMessage="1" xr:uid="{00000000-0002-0000-0100-000006000000}">
          <x14:formula1>
            <xm:f>Data!$K$2:$K$4</xm:f>
          </x14:formula1>
          <xm:sqref>AF11:AF36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5"/>
  <sheetViews>
    <sheetView workbookViewId="0">
      <selection activeCell="C5" sqref="C5"/>
    </sheetView>
  </sheetViews>
  <sheetFormatPr defaultColWidth="15.140625" defaultRowHeight="15" customHeight="1" x14ac:dyDescent="0.25"/>
  <cols>
    <col min="1" max="1" width="10.140625" customWidth="1"/>
    <col min="3" max="3" width="17.140625" customWidth="1"/>
    <col min="8" max="8" width="15.140625" style="712"/>
    <col min="10" max="11" width="10.5703125" customWidth="1"/>
    <col min="12" max="12" width="21.7109375" customWidth="1"/>
  </cols>
  <sheetData>
    <row r="1" spans="1:12" ht="15" customHeight="1" x14ac:dyDescent="0.25">
      <c r="A1" s="2"/>
      <c r="B1" s="2"/>
      <c r="C1" s="2"/>
      <c r="D1" s="2"/>
      <c r="E1" s="2"/>
      <c r="F1" s="2"/>
      <c r="G1" s="2"/>
      <c r="L1" s="8" t="s">
        <v>1</v>
      </c>
    </row>
    <row r="2" spans="1:12" ht="15" customHeight="1" x14ac:dyDescent="0.25">
      <c r="A2" s="2"/>
      <c r="B2" s="2"/>
      <c r="C2" s="2"/>
      <c r="D2" s="2"/>
      <c r="E2" s="2"/>
      <c r="F2" s="2"/>
      <c r="G2" s="2"/>
      <c r="L2" s="16" t="s">
        <v>2</v>
      </c>
    </row>
    <row r="3" spans="1:12" ht="15" customHeight="1" x14ac:dyDescent="0.25">
      <c r="A3" s="2"/>
      <c r="B3" s="17" t="s">
        <v>335</v>
      </c>
      <c r="C3" s="19" t="s">
        <v>11</v>
      </c>
      <c r="D3" s="20"/>
      <c r="E3" s="21"/>
      <c r="F3" s="21"/>
      <c r="G3" s="20"/>
      <c r="H3" s="20"/>
      <c r="I3" s="21"/>
      <c r="L3" s="23" t="s">
        <v>12</v>
      </c>
    </row>
    <row r="4" spans="1:12" ht="24.75" x14ac:dyDescent="0.25">
      <c r="A4" s="2"/>
      <c r="B4" s="14"/>
      <c r="C4" s="721" t="str">
        <f>'Detail Budget'!$I$9</f>
        <v>Thru Initial Engineerng</v>
      </c>
      <c r="D4" s="721" t="str">
        <f>'Detail Budget'!$J$9</f>
        <v>Thru PDR</v>
      </c>
      <c r="E4" s="721" t="str">
        <f>'Detail Budget'!$K$9</f>
        <v>Thru CDR</v>
      </c>
      <c r="F4" s="721" t="str">
        <f>'Detail Budget'!$L$9</f>
        <v>Thru IIV&amp;V</v>
      </c>
      <c r="G4" s="721" t="str">
        <f>'Detail Budget'!$M$9</f>
        <v>Thru FAT</v>
      </c>
      <c r="H4" s="721" t="str">
        <f>'Detail Budget'!$N$9</f>
        <v>Thru On Sky AT</v>
      </c>
      <c r="I4" s="26" t="s">
        <v>14</v>
      </c>
      <c r="L4" s="28" t="s">
        <v>15</v>
      </c>
    </row>
    <row r="5" spans="1:12" ht="15" customHeight="1" x14ac:dyDescent="0.25">
      <c r="A5" s="2"/>
      <c r="B5" s="14" t="s">
        <v>17</v>
      </c>
      <c r="C5" s="29"/>
      <c r="D5" s="29"/>
      <c r="E5" s="29"/>
      <c r="F5" s="29"/>
      <c r="G5" s="29"/>
      <c r="H5" s="29"/>
      <c r="I5" s="31">
        <f>SUM(C5:H5)</f>
        <v>0</v>
      </c>
    </row>
    <row r="6" spans="1:12" ht="15" customHeight="1" x14ac:dyDescent="0.25">
      <c r="A6" s="2"/>
      <c r="B6" s="32" t="s">
        <v>20</v>
      </c>
      <c r="C6" s="29"/>
      <c r="D6" s="29"/>
      <c r="E6" s="29"/>
      <c r="F6" s="29"/>
      <c r="G6" s="29"/>
      <c r="H6" s="29"/>
      <c r="I6" s="31">
        <f>SUM(C6:H6)</f>
        <v>0</v>
      </c>
    </row>
    <row r="7" spans="1:12" ht="15" customHeight="1" x14ac:dyDescent="0.25">
      <c r="A7" s="2"/>
      <c r="B7" s="33" t="s">
        <v>21</v>
      </c>
      <c r="C7" s="34">
        <f t="shared" ref="C7:G7" si="0">C5+C6</f>
        <v>0</v>
      </c>
      <c r="D7" s="34">
        <f t="shared" si="0"/>
        <v>0</v>
      </c>
      <c r="E7" s="34">
        <f t="shared" si="0"/>
        <v>0</v>
      </c>
      <c r="F7" s="34">
        <f t="shared" si="0"/>
        <v>0</v>
      </c>
      <c r="G7" s="34">
        <f t="shared" si="0"/>
        <v>0</v>
      </c>
      <c r="H7" s="34">
        <f>H5+H6</f>
        <v>0</v>
      </c>
      <c r="I7" s="34">
        <f>SUM(C7:H7)</f>
        <v>0</v>
      </c>
    </row>
    <row r="8" spans="1:12" ht="15" customHeight="1" x14ac:dyDescent="0.25">
      <c r="A8" s="2"/>
      <c r="B8" s="2"/>
      <c r="C8" s="2"/>
      <c r="D8" s="2"/>
      <c r="E8" s="2"/>
      <c r="F8" s="37"/>
      <c r="G8" s="37"/>
      <c r="H8" s="37"/>
    </row>
    <row r="9" spans="1:12" ht="15" customHeight="1" x14ac:dyDescent="0.25">
      <c r="A9" s="2"/>
      <c r="B9" s="2"/>
      <c r="C9" s="2"/>
      <c r="D9" s="2"/>
      <c r="E9" s="2"/>
      <c r="F9" s="37"/>
      <c r="G9" s="37"/>
      <c r="H9" s="37"/>
    </row>
    <row r="10" spans="1:12" ht="15" customHeight="1" x14ac:dyDescent="0.25">
      <c r="A10" s="2"/>
      <c r="B10" s="17" t="s">
        <v>336</v>
      </c>
      <c r="C10" s="19" t="s">
        <v>11</v>
      </c>
      <c r="D10" s="20"/>
      <c r="E10" s="21"/>
      <c r="F10" s="21"/>
      <c r="G10" s="20"/>
      <c r="H10" s="20"/>
      <c r="I10" s="21"/>
    </row>
    <row r="11" spans="1:12" ht="15" customHeight="1" x14ac:dyDescent="0.25">
      <c r="A11" s="2"/>
      <c r="B11" s="14"/>
      <c r="C11" s="25" t="str">
        <f>'Detail Budget'!$I$9</f>
        <v>Thru Initial Engineerng</v>
      </c>
      <c r="D11" s="25" t="str">
        <f>'Detail Budget'!$J$9</f>
        <v>Thru PDR</v>
      </c>
      <c r="E11" s="25" t="str">
        <f>'Detail Budget'!$K$9</f>
        <v>Thru CDR</v>
      </c>
      <c r="F11" s="25" t="str">
        <f>'Detail Budget'!$L$9</f>
        <v>Thru IIV&amp;V</v>
      </c>
      <c r="G11" s="25" t="str">
        <f>'Detail Budget'!$M$9</f>
        <v>Thru FAT</v>
      </c>
      <c r="H11" s="25" t="str">
        <f>'Detail Budget'!$N$9</f>
        <v>Thru On Sky AT</v>
      </c>
      <c r="I11" s="26" t="s">
        <v>14</v>
      </c>
    </row>
    <row r="12" spans="1:12" ht="15" customHeight="1" x14ac:dyDescent="0.25">
      <c r="A12" s="2"/>
      <c r="B12" s="14" t="s">
        <v>17</v>
      </c>
      <c r="C12" s="29"/>
      <c r="D12" s="29"/>
      <c r="E12" s="29"/>
      <c r="F12" s="29"/>
      <c r="G12" s="29"/>
      <c r="H12" s="29"/>
      <c r="I12" s="31">
        <f>SUM(C12:H12)</f>
        <v>0</v>
      </c>
    </row>
    <row r="13" spans="1:12" ht="15" customHeight="1" x14ac:dyDescent="0.25">
      <c r="A13" s="2"/>
      <c r="B13" s="32" t="s">
        <v>20</v>
      </c>
      <c r="C13" s="29"/>
      <c r="D13" s="29"/>
      <c r="E13" s="29"/>
      <c r="F13" s="29"/>
      <c r="G13" s="29"/>
      <c r="H13" s="29"/>
      <c r="I13" s="31">
        <f>SUM(C13:H13)</f>
        <v>0</v>
      </c>
    </row>
    <row r="14" spans="1:12" ht="15" customHeight="1" x14ac:dyDescent="0.25">
      <c r="A14" s="2"/>
      <c r="B14" s="33" t="s">
        <v>21</v>
      </c>
      <c r="C14" s="34">
        <f t="shared" ref="C14:G14" si="1">C12+C13</f>
        <v>0</v>
      </c>
      <c r="D14" s="34">
        <f t="shared" si="1"/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>H12+H13</f>
        <v>0</v>
      </c>
      <c r="I14" s="34">
        <f>SUM(C14:H14)</f>
        <v>0</v>
      </c>
    </row>
    <row r="15" spans="1:12" ht="15" customHeight="1" x14ac:dyDescent="0.25">
      <c r="A15" s="2"/>
      <c r="B15" s="2"/>
      <c r="C15" s="2"/>
      <c r="D15" s="2"/>
      <c r="E15" s="2"/>
      <c r="F15" s="37"/>
      <c r="G15" s="37"/>
      <c r="H15" s="37"/>
    </row>
    <row r="16" spans="1:12" ht="15" customHeight="1" x14ac:dyDescent="0.25">
      <c r="A16" s="2"/>
      <c r="B16" s="2"/>
      <c r="C16" s="2"/>
      <c r="D16" s="2"/>
      <c r="E16" s="2"/>
      <c r="F16" s="37"/>
      <c r="G16" s="37"/>
      <c r="H16" s="37"/>
    </row>
    <row r="17" spans="1:9" ht="15" customHeight="1" x14ac:dyDescent="0.25">
      <c r="A17" s="2"/>
      <c r="B17" s="17" t="s">
        <v>337</v>
      </c>
      <c r="C17" s="19" t="s">
        <v>11</v>
      </c>
      <c r="D17" s="20"/>
      <c r="E17" s="21"/>
      <c r="F17" s="21"/>
      <c r="G17" s="20"/>
      <c r="H17" s="20"/>
      <c r="I17" s="21"/>
    </row>
    <row r="18" spans="1:9" ht="15" customHeight="1" x14ac:dyDescent="0.25">
      <c r="A18" s="2"/>
      <c r="B18" s="14"/>
      <c r="C18" s="25" t="str">
        <f>'Detail Budget'!$I$9</f>
        <v>Thru Initial Engineerng</v>
      </c>
      <c r="D18" s="25" t="str">
        <f>'Detail Budget'!$J$9</f>
        <v>Thru PDR</v>
      </c>
      <c r="E18" s="25" t="str">
        <f>'Detail Budget'!$K$9</f>
        <v>Thru CDR</v>
      </c>
      <c r="F18" s="25" t="str">
        <f>'Detail Budget'!$L$9</f>
        <v>Thru IIV&amp;V</v>
      </c>
      <c r="G18" s="25" t="str">
        <f>'Detail Budget'!$M$9</f>
        <v>Thru FAT</v>
      </c>
      <c r="H18" s="25" t="str">
        <f>'Detail Budget'!$N$9</f>
        <v>Thru On Sky AT</v>
      </c>
      <c r="I18" s="26" t="s">
        <v>14</v>
      </c>
    </row>
    <row r="19" spans="1:9" ht="15" customHeight="1" x14ac:dyDescent="0.25">
      <c r="A19" s="2"/>
      <c r="B19" s="14" t="s">
        <v>17</v>
      </c>
      <c r="C19" s="29"/>
      <c r="D19" s="29"/>
      <c r="E19" s="29"/>
      <c r="F19" s="29"/>
      <c r="G19" s="29"/>
      <c r="H19" s="29"/>
      <c r="I19" s="31">
        <f>SUM(C19:H19)</f>
        <v>0</v>
      </c>
    </row>
    <row r="20" spans="1:9" ht="15" customHeight="1" x14ac:dyDescent="0.25">
      <c r="A20" s="2"/>
      <c r="B20" s="32" t="s">
        <v>20</v>
      </c>
      <c r="C20" s="29"/>
      <c r="D20" s="29"/>
      <c r="E20" s="29"/>
      <c r="F20" s="29"/>
      <c r="G20" s="29"/>
      <c r="H20" s="29"/>
      <c r="I20" s="31">
        <f>SUM(C20:H20)</f>
        <v>0</v>
      </c>
    </row>
    <row r="21" spans="1:9" x14ac:dyDescent="0.25">
      <c r="A21" s="2"/>
      <c r="B21" s="33" t="s">
        <v>21</v>
      </c>
      <c r="C21" s="34">
        <f t="shared" ref="C21:G21" si="2">C19+C20</f>
        <v>0</v>
      </c>
      <c r="D21" s="34">
        <f t="shared" si="2"/>
        <v>0</v>
      </c>
      <c r="E21" s="34">
        <f t="shared" si="2"/>
        <v>0</v>
      </c>
      <c r="F21" s="34">
        <f t="shared" si="2"/>
        <v>0</v>
      </c>
      <c r="G21" s="34">
        <f t="shared" si="2"/>
        <v>0</v>
      </c>
      <c r="H21" s="34">
        <f>H19+H20</f>
        <v>0</v>
      </c>
      <c r="I21" s="34">
        <f>SUM(C21:H21)</f>
        <v>0</v>
      </c>
    </row>
    <row r="22" spans="1:9" x14ac:dyDescent="0.25">
      <c r="A22" s="2"/>
      <c r="B22" s="40"/>
      <c r="C22" s="2"/>
      <c r="D22" s="2"/>
      <c r="E22" s="2"/>
      <c r="F22" s="2"/>
      <c r="G22" s="2"/>
    </row>
    <row r="24" spans="1:9" x14ac:dyDescent="0.25">
      <c r="B24" s="17" t="s">
        <v>338</v>
      </c>
      <c r="C24" s="19" t="s">
        <v>11</v>
      </c>
      <c r="D24" s="20"/>
      <c r="E24" s="21"/>
      <c r="F24" s="21"/>
      <c r="G24" s="20"/>
      <c r="H24" s="20"/>
      <c r="I24" s="21"/>
    </row>
    <row r="25" spans="1:9" x14ac:dyDescent="0.25">
      <c r="B25" s="14"/>
      <c r="C25" s="25" t="str">
        <f>'Detail Budget'!$I$9</f>
        <v>Thru Initial Engineerng</v>
      </c>
      <c r="D25" s="25" t="str">
        <f>'Detail Budget'!$J$9</f>
        <v>Thru PDR</v>
      </c>
      <c r="E25" s="25" t="str">
        <f>'Detail Budget'!$K$9</f>
        <v>Thru CDR</v>
      </c>
      <c r="F25" s="25" t="str">
        <f>'Detail Budget'!$L$9</f>
        <v>Thru IIV&amp;V</v>
      </c>
      <c r="G25" s="25" t="str">
        <f>'Detail Budget'!$M$9</f>
        <v>Thru FAT</v>
      </c>
      <c r="H25" s="25" t="str">
        <f>'Detail Budget'!$N$9</f>
        <v>Thru On Sky AT</v>
      </c>
      <c r="I25" s="26" t="s">
        <v>14</v>
      </c>
    </row>
    <row r="26" spans="1:9" x14ac:dyDescent="0.25">
      <c r="B26" s="14" t="s">
        <v>17</v>
      </c>
      <c r="C26" s="29"/>
      <c r="D26" s="29"/>
      <c r="E26" s="29"/>
      <c r="F26" s="29"/>
      <c r="G26" s="29"/>
      <c r="H26" s="29"/>
      <c r="I26" s="31">
        <f>SUM(C26:H26)</f>
        <v>0</v>
      </c>
    </row>
    <row r="27" spans="1:9" x14ac:dyDescent="0.25">
      <c r="B27" s="32" t="s">
        <v>20</v>
      </c>
      <c r="C27" s="29"/>
      <c r="D27" s="29"/>
      <c r="E27" s="29"/>
      <c r="F27" s="29"/>
      <c r="G27" s="29"/>
      <c r="H27" s="29"/>
      <c r="I27" s="31">
        <f>SUM(C27:H27)</f>
        <v>0</v>
      </c>
    </row>
    <row r="28" spans="1:9" x14ac:dyDescent="0.25">
      <c r="B28" s="33" t="s">
        <v>21</v>
      </c>
      <c r="C28" s="34">
        <f t="shared" ref="C28:H28" si="3">C26+C27</f>
        <v>0</v>
      </c>
      <c r="D28" s="34">
        <f t="shared" si="3"/>
        <v>0</v>
      </c>
      <c r="E28" s="34">
        <f t="shared" si="3"/>
        <v>0</v>
      </c>
      <c r="F28" s="34">
        <f t="shared" si="3"/>
        <v>0</v>
      </c>
      <c r="G28" s="34">
        <f t="shared" si="3"/>
        <v>0</v>
      </c>
      <c r="H28" s="34">
        <f t="shared" si="3"/>
        <v>0</v>
      </c>
      <c r="I28" s="34">
        <f>SUM(C28:H28)</f>
        <v>0</v>
      </c>
    </row>
    <row r="31" spans="1:9" x14ac:dyDescent="0.25">
      <c r="B31" s="17" t="s">
        <v>339</v>
      </c>
      <c r="C31" s="19" t="s">
        <v>11</v>
      </c>
      <c r="D31" s="20"/>
      <c r="E31" s="21"/>
      <c r="F31" s="21"/>
      <c r="G31" s="20"/>
      <c r="H31" s="20"/>
      <c r="I31" s="21"/>
    </row>
    <row r="32" spans="1:9" x14ac:dyDescent="0.25">
      <c r="B32" s="14"/>
      <c r="C32" s="25" t="str">
        <f>'Detail Budget'!$I$9</f>
        <v>Thru Initial Engineerng</v>
      </c>
      <c r="D32" s="25" t="str">
        <f>'Detail Budget'!$J$9</f>
        <v>Thru PDR</v>
      </c>
      <c r="E32" s="25" t="str">
        <f>'Detail Budget'!$K$9</f>
        <v>Thru CDR</v>
      </c>
      <c r="F32" s="25" t="str">
        <f>'Detail Budget'!$L$9</f>
        <v>Thru IIV&amp;V</v>
      </c>
      <c r="G32" s="25" t="str">
        <f>'Detail Budget'!$M$9</f>
        <v>Thru FAT</v>
      </c>
      <c r="H32" s="25" t="str">
        <f>'Detail Budget'!$N$9</f>
        <v>Thru On Sky AT</v>
      </c>
      <c r="I32" s="26" t="s">
        <v>14</v>
      </c>
    </row>
    <row r="33" spans="2:9" x14ac:dyDescent="0.25">
      <c r="B33" s="14" t="s">
        <v>17</v>
      </c>
      <c r="C33" s="29"/>
      <c r="D33" s="29"/>
      <c r="E33" s="29"/>
      <c r="F33" s="29"/>
      <c r="G33" s="29"/>
      <c r="H33" s="29"/>
      <c r="I33" s="31">
        <f>SUM(C33:H33)</f>
        <v>0</v>
      </c>
    </row>
    <row r="34" spans="2:9" x14ac:dyDescent="0.25">
      <c r="B34" s="32" t="s">
        <v>20</v>
      </c>
      <c r="C34" s="29"/>
      <c r="D34" s="29"/>
      <c r="E34" s="29"/>
      <c r="F34" s="29"/>
      <c r="G34" s="29"/>
      <c r="H34" s="29"/>
      <c r="I34" s="31">
        <f>SUM(C34:H34)</f>
        <v>0</v>
      </c>
    </row>
    <row r="35" spans="2:9" x14ac:dyDescent="0.25">
      <c r="B35" s="33" t="s">
        <v>21</v>
      </c>
      <c r="C35" s="34">
        <f t="shared" ref="C35:H35" si="4">C33+C34</f>
        <v>0</v>
      </c>
      <c r="D35" s="34">
        <f t="shared" si="4"/>
        <v>0</v>
      </c>
      <c r="E35" s="34">
        <f t="shared" si="4"/>
        <v>0</v>
      </c>
      <c r="F35" s="34">
        <f t="shared" si="4"/>
        <v>0</v>
      </c>
      <c r="G35" s="34">
        <f t="shared" si="4"/>
        <v>0</v>
      </c>
      <c r="H35" s="34">
        <f t="shared" si="4"/>
        <v>0</v>
      </c>
      <c r="I35" s="34">
        <f>SUM(C35:H35)</f>
        <v>0</v>
      </c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R120"/>
  <sheetViews>
    <sheetView workbookViewId="0">
      <selection activeCell="C4" sqref="C4"/>
    </sheetView>
  </sheetViews>
  <sheetFormatPr defaultColWidth="15.140625" defaultRowHeight="15" customHeight="1" x14ac:dyDescent="0.25"/>
  <cols>
    <col min="1" max="1" width="8.140625" customWidth="1"/>
    <col min="2" max="2" width="17.42578125" customWidth="1"/>
    <col min="3" max="3" width="12.42578125" customWidth="1"/>
    <col min="4" max="7" width="9.42578125" customWidth="1"/>
    <col min="8" max="8" width="11.28515625" customWidth="1"/>
    <col min="9" max="9" width="10.42578125" customWidth="1"/>
    <col min="10" max="10" width="17.42578125" customWidth="1"/>
    <col min="11" max="15" width="9.42578125" customWidth="1"/>
    <col min="16" max="16" width="11.28515625" customWidth="1"/>
    <col min="17" max="17" width="6" customWidth="1"/>
  </cols>
  <sheetData>
    <row r="1" spans="1:16" x14ac:dyDescent="0.25">
      <c r="B1" s="1"/>
    </row>
    <row r="2" spans="1:16" x14ac:dyDescent="0.25">
      <c r="B2" s="252" t="s">
        <v>202</v>
      </c>
    </row>
    <row r="3" spans="1:16" x14ac:dyDescent="0.25">
      <c r="A3" s="2"/>
      <c r="B3" s="2"/>
      <c r="C3" s="2"/>
      <c r="D3" s="2"/>
      <c r="E3" s="2"/>
    </row>
    <row r="4" spans="1:16" x14ac:dyDescent="0.25">
      <c r="A4" s="3"/>
      <c r="B4" s="4" t="s">
        <v>0</v>
      </c>
      <c r="C4" s="592"/>
      <c r="D4" s="498" t="s">
        <v>267</v>
      </c>
      <c r="E4" s="7"/>
      <c r="F4" s="7"/>
      <c r="G4" s="6" t="s">
        <v>18</v>
      </c>
      <c r="H4" s="9"/>
      <c r="J4" s="4" t="s">
        <v>3</v>
      </c>
      <c r="K4" s="51"/>
      <c r="L4" s="498" t="s">
        <v>267</v>
      </c>
      <c r="M4" s="7"/>
      <c r="N4" s="7"/>
      <c r="O4" s="6" t="s">
        <v>18</v>
      </c>
      <c r="P4" s="9"/>
    </row>
    <row r="5" spans="1:16" x14ac:dyDescent="0.25">
      <c r="A5" s="2"/>
      <c r="B5" s="10"/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  <c r="J5" s="10"/>
      <c r="K5" s="11" t="s">
        <v>4</v>
      </c>
      <c r="L5" s="11" t="s">
        <v>5</v>
      </c>
      <c r="M5" s="11" t="s">
        <v>6</v>
      </c>
      <c r="N5" s="11" t="s">
        <v>7</v>
      </c>
      <c r="O5" s="11" t="s">
        <v>8</v>
      </c>
      <c r="P5" s="12" t="s">
        <v>9</v>
      </c>
    </row>
    <row r="6" spans="1:16" x14ac:dyDescent="0.25">
      <c r="A6" s="2"/>
      <c r="B6" s="14" t="s">
        <v>10</v>
      </c>
      <c r="C6" s="18">
        <f>SUMIF('Detail Budget'!$C$11:$C$36,$C$4,'Detail Budget'!I$11:I$36)</f>
        <v>0</v>
      </c>
      <c r="D6" s="18">
        <f>SUMIF('Detail Budget'!$C$11:$C$36,$C$4,'Detail Budget'!J$11:J$36)</f>
        <v>0</v>
      </c>
      <c r="E6" s="18">
        <f>SUMIF('Detail Budget'!$C$11:$C$36,$C$4,'Detail Budget'!K$11:K$36)</f>
        <v>0</v>
      </c>
      <c r="F6" s="18">
        <f>SUMIF('Detail Budget'!$C$11:$C$36,$C$4,'Detail Budget'!L$11:L$36)</f>
        <v>0</v>
      </c>
      <c r="G6" s="18">
        <f>SUMIF('Detail Budget'!$C$11:$C$36,$C$4,'Detail Budget'!N$11:N$36)</f>
        <v>0</v>
      </c>
      <c r="H6" s="22">
        <f t="shared" ref="H6:H14" si="0">SUM(C6:G6)</f>
        <v>0</v>
      </c>
      <c r="J6" s="14" t="s">
        <v>10</v>
      </c>
      <c r="K6" s="18">
        <f>SUMIF('Detail Budget'!$C$11:$C$36,$K$4,'Detail Budget'!I$11:I$36)</f>
        <v>0</v>
      </c>
      <c r="L6" s="18">
        <f>SUMIF('Detail Budget'!$C$11:$C$36,$K$4,'Detail Budget'!J$11:J$36)</f>
        <v>0</v>
      </c>
      <c r="M6" s="18">
        <f>SUMIF('Detail Budget'!$C$11:$C$36,$K$4,'Detail Budget'!K$11:K$36)</f>
        <v>0</v>
      </c>
      <c r="N6" s="18">
        <f>SUMIF('Detail Budget'!$C$11:$C$36,$K$4,'Detail Budget'!L$11:L$36)</f>
        <v>0</v>
      </c>
      <c r="O6" s="18">
        <f>SUMIF('Detail Budget'!$C$11:$C$36,$K$4,'Detail Budget'!N$11:N$36)</f>
        <v>0</v>
      </c>
      <c r="P6" s="22">
        <f t="shared" ref="P6:P13" si="1">SUM(K6:O6)</f>
        <v>0</v>
      </c>
    </row>
    <row r="7" spans="1:16" x14ac:dyDescent="0.25">
      <c r="A7" s="2"/>
      <c r="B7" s="14" t="s">
        <v>16</v>
      </c>
      <c r="C7" s="18">
        <f>SUMIF('Detail Budget'!$C$41:$C$66,$C$4,'Detail Budget'!I$41:I$66)</f>
        <v>0</v>
      </c>
      <c r="D7" s="18">
        <f>SUMIF('Detail Budget'!$C$41:$C$66,$C$4,'Detail Budget'!J$41:J$66)</f>
        <v>0</v>
      </c>
      <c r="E7" s="18">
        <f>SUMIF('Detail Budget'!$C$41:$C$66,$C$4,'Detail Budget'!K$41:K$66)</f>
        <v>0</v>
      </c>
      <c r="F7" s="18">
        <f>SUMIF('Detail Budget'!$C$41:$C$66,$C$4,'Detail Budget'!L$41:L$66)</f>
        <v>0</v>
      </c>
      <c r="G7" s="18">
        <f>SUMIF('Detail Budget'!$C$41:$C$66,$C$4,'Detail Budget'!N$41:N$66)</f>
        <v>0</v>
      </c>
      <c r="H7" s="22">
        <f t="shared" si="0"/>
        <v>0</v>
      </c>
      <c r="J7" s="14" t="s">
        <v>16</v>
      </c>
      <c r="K7" s="18">
        <f>SUMIF('Detail Budget'!$C$41:$C$66,$K$4,'Detail Budget'!I$41:I$66)</f>
        <v>0</v>
      </c>
      <c r="L7" s="18">
        <f>SUMIF('Detail Budget'!$C$41:$C$66,$K$4,'Detail Budget'!J$41:J$66)</f>
        <v>0</v>
      </c>
      <c r="M7" s="18">
        <f>SUMIF('Detail Budget'!$C$41:$C$66,$K$4,'Detail Budget'!K$41:K$66)</f>
        <v>0</v>
      </c>
      <c r="N7" s="18">
        <f>SUMIF('Detail Budget'!$C$41:$C$66,$K$4,'Detail Budget'!L$41:L$66)</f>
        <v>0</v>
      </c>
      <c r="O7" s="18">
        <f>SUMIF('Detail Budget'!$C$41:$C$66,$K$4,'Detail Budget'!N$41:N$66)</f>
        <v>0</v>
      </c>
      <c r="P7" s="22">
        <f t="shared" si="1"/>
        <v>0</v>
      </c>
    </row>
    <row r="8" spans="1:16" x14ac:dyDescent="0.25">
      <c r="A8" s="2"/>
      <c r="B8" s="14" t="s">
        <v>23</v>
      </c>
      <c r="C8" s="35">
        <f>SUMIF('Detail Budget'!$B$72:$B$78,$C$4,'Detail Budget'!I$72:I$78)</f>
        <v>0</v>
      </c>
      <c r="D8" s="35">
        <f>SUMIF('Detail Budget'!$B$72:$B$78,$C$4,'Detail Budget'!J$72:J$78)</f>
        <v>0</v>
      </c>
      <c r="E8" s="35">
        <f>SUMIF('Detail Budget'!$B$72:$B$78,$C$4,'Detail Budget'!K$72:K$78)</f>
        <v>0</v>
      </c>
      <c r="F8" s="35">
        <f>SUMIF('Detail Budget'!$B$72:$B$78,$C$4,'Detail Budget'!L$72:L$78)</f>
        <v>0</v>
      </c>
      <c r="G8" s="35">
        <f>SUMIF('Detail Budget'!$B$72:$B$78,$C$4,'Detail Budget'!N$72:N$78)</f>
        <v>0</v>
      </c>
      <c r="H8" s="70">
        <f t="shared" si="0"/>
        <v>0</v>
      </c>
      <c r="J8" s="14" t="s">
        <v>23</v>
      </c>
      <c r="K8" s="35">
        <f>SUMIF('Detail Budget'!$B$72:$B$78,$K$4,'Detail Budget'!I$72:I$78)</f>
        <v>0</v>
      </c>
      <c r="L8" s="35">
        <f>SUMIF('Detail Budget'!$B$72:$B$78,$K$4,'Detail Budget'!J$72:J$78)</f>
        <v>0</v>
      </c>
      <c r="M8" s="35">
        <f>SUMIF('Detail Budget'!$B$72:$B$78,$K$4,'Detail Budget'!K$72:K$78)</f>
        <v>0</v>
      </c>
      <c r="N8" s="35">
        <f>SUMIF('Detail Budget'!$B$72:$B$78,$K$4,'Detail Budget'!L$72:L$78)</f>
        <v>0</v>
      </c>
      <c r="O8" s="35">
        <f>SUMIF('Detail Budget'!$B$72:$B$78,$K$4,'Detail Budget'!N$72:N$78)</f>
        <v>0</v>
      </c>
      <c r="P8" s="22">
        <f t="shared" si="1"/>
        <v>0</v>
      </c>
    </row>
    <row r="9" spans="1:16" x14ac:dyDescent="0.25">
      <c r="A9" s="2"/>
      <c r="B9" s="14" t="s">
        <v>26</v>
      </c>
      <c r="C9" s="35">
        <f>SUMIF('Detail Budget'!$B$82:$B$93,$C$4,'Detail Budget'!I$82:I$93)</f>
        <v>0</v>
      </c>
      <c r="D9" s="35">
        <f>SUMIF('Detail Budget'!$B$82:$B$93,$C$4,'Detail Budget'!J$82:J$93)</f>
        <v>0</v>
      </c>
      <c r="E9" s="35">
        <f>SUMIF('Detail Budget'!$B$82:$B$93,$C$4,'Detail Budget'!K$82:K$93)</f>
        <v>0</v>
      </c>
      <c r="F9" s="35">
        <f>SUMIF('Detail Budget'!$B$82:$B$93,$C$4,'Detail Budget'!L$82:L$93)</f>
        <v>0</v>
      </c>
      <c r="G9" s="35">
        <f>SUMIF('Detail Budget'!$B$82:$B$93,$C$4,'Detail Budget'!N$82:N$93)</f>
        <v>0</v>
      </c>
      <c r="H9" s="70">
        <f t="shared" si="0"/>
        <v>0</v>
      </c>
      <c r="J9" s="14" t="s">
        <v>26</v>
      </c>
      <c r="K9" s="35">
        <f>SUMIF('Detail Budget'!$B$82:$B$93,$K$4,'Detail Budget'!I$82:I$93)</f>
        <v>0</v>
      </c>
      <c r="L9" s="35">
        <f>SUMIF('Detail Budget'!$B$82:$B$93,$K$4,'Detail Budget'!J$82:J$93)</f>
        <v>0</v>
      </c>
      <c r="M9" s="35">
        <f>SUMIF('Detail Budget'!$B$82:$B$93,$K$4,'Detail Budget'!K$82:K$93)</f>
        <v>0</v>
      </c>
      <c r="N9" s="35">
        <f>SUMIF('Detail Budget'!$B$82:$B$93,$K$4,'Detail Budget'!L$82:L$93)</f>
        <v>0</v>
      </c>
      <c r="O9" s="35">
        <f>SUMIF('Detail Budget'!$B$82:$B$93,$K$4,'Detail Budget'!N$82:N$93)</f>
        <v>0</v>
      </c>
      <c r="P9" s="22">
        <f t="shared" si="1"/>
        <v>0</v>
      </c>
    </row>
    <row r="10" spans="1:16" x14ac:dyDescent="0.25">
      <c r="A10" s="2"/>
      <c r="B10" s="14" t="s">
        <v>29</v>
      </c>
      <c r="C10" s="35">
        <f>SUMIF('Detail Budget'!$B$97:$B$120,$C$4,'Detail Budget'!I$97:I$120)</f>
        <v>0</v>
      </c>
      <c r="D10" s="35">
        <f>SUMIF('Detail Budget'!$B$97:$B$120,$C$4,'Detail Budget'!J$97:J$120)</f>
        <v>0</v>
      </c>
      <c r="E10" s="35">
        <f>SUMIF('Detail Budget'!$B$97:$B$120,$C$4,'Detail Budget'!K$97:K$120)</f>
        <v>0</v>
      </c>
      <c r="F10" s="35">
        <f>SUMIF('Detail Budget'!$B$97:$B$120,$C$4,'Detail Budget'!L$97:L$120)</f>
        <v>0</v>
      </c>
      <c r="G10" s="35">
        <f>SUMIF('Detail Budget'!$B$97:$B$120,$C$4,'Detail Budget'!N$97:N$120)</f>
        <v>0</v>
      </c>
      <c r="H10" s="70">
        <f t="shared" si="0"/>
        <v>0</v>
      </c>
      <c r="I10" s="545"/>
      <c r="J10" s="14" t="s">
        <v>29</v>
      </c>
      <c r="K10" s="35">
        <f>SUMIF('Detail Budget'!$B$97:$B$120,$K$4,'Detail Budget'!I$97:I$120)</f>
        <v>0</v>
      </c>
      <c r="L10" s="35">
        <f>SUMIF('Detail Budget'!$B$97:$B$120,$K$4,'Detail Budget'!J$97:J$120)</f>
        <v>0</v>
      </c>
      <c r="M10" s="35">
        <f>SUMIF('Detail Budget'!$B$97:$B$120,$K$4,'Detail Budget'!K$97:K$120)</f>
        <v>0</v>
      </c>
      <c r="N10" s="35">
        <f>SUMIF('Detail Budget'!$B$97:$B$120,$K$4,'Detail Budget'!L$97:L$120)</f>
        <v>0</v>
      </c>
      <c r="O10" s="35">
        <f>SUMIF('Detail Budget'!$B$97:$B$120,$K$4,'Detail Budget'!N$97:N$120)</f>
        <v>0</v>
      </c>
      <c r="P10" s="22">
        <f t="shared" si="1"/>
        <v>0</v>
      </c>
    </row>
    <row r="11" spans="1:16" x14ac:dyDescent="0.25">
      <c r="A11" s="2"/>
      <c r="B11" s="14" t="s">
        <v>36</v>
      </c>
      <c r="C11" s="35">
        <f>SUMIF('Detail Budget'!$B$124:$B$140,$C$4,'Detail Budget'!I$124:I$140)</f>
        <v>0</v>
      </c>
      <c r="D11" s="35">
        <f>SUMIF('Detail Budget'!$B$124:$B$140,$C$4,'Detail Budget'!J$124:J$140)</f>
        <v>0</v>
      </c>
      <c r="E11" s="35">
        <f>SUMIF('Detail Budget'!$B$124:$B$140,$C$4,'Detail Budget'!K$124:K$140)</f>
        <v>0</v>
      </c>
      <c r="F11" s="35">
        <f>SUMIF('Detail Budget'!$B$124:$B$140,$C$4,'Detail Budget'!L$124:L$140)</f>
        <v>0</v>
      </c>
      <c r="G11" s="35">
        <f>SUMIF('Detail Budget'!$B$124:$B$140,$C$4,'Detail Budget'!N$124:N$140)</f>
        <v>0</v>
      </c>
      <c r="H11" s="70">
        <f t="shared" si="0"/>
        <v>0</v>
      </c>
      <c r="J11" s="14" t="s">
        <v>36</v>
      </c>
      <c r="K11" s="35">
        <f>SUMIF('Detail Budget'!$B$124:$B$140,'Internal Subawards'!$K$4,'Detail Budget'!I$124:I$140)</f>
        <v>0</v>
      </c>
      <c r="L11" s="35">
        <f>SUMIF('Detail Budget'!$B$124:$B$140,'Internal Subawards'!$K$4,'Detail Budget'!J$124:J$140)</f>
        <v>0</v>
      </c>
      <c r="M11" s="35">
        <f>SUMIF('Detail Budget'!$B$124:$B$140,'Internal Subawards'!$K$4,'Detail Budget'!K$124:K$140)</f>
        <v>0</v>
      </c>
      <c r="N11" s="35">
        <f>SUMIF('Detail Budget'!$B$124:$B$140,'Internal Subawards'!$K$4,'Detail Budget'!L$124:L$140)</f>
        <v>0</v>
      </c>
      <c r="O11" s="35">
        <f>SUMIF('Detail Budget'!$B$124:$B$140,'Internal Subawards'!$K$4,'Detail Budget'!N$124:N$140)</f>
        <v>0</v>
      </c>
      <c r="P11" s="70">
        <f t="shared" si="1"/>
        <v>0</v>
      </c>
    </row>
    <row r="12" spans="1:16" s="530" customFormat="1" x14ac:dyDescent="0.25">
      <c r="B12" s="531" t="s">
        <v>209</v>
      </c>
      <c r="C12" s="35">
        <f>SUMIF('Detail Budget'!$B$144:$B$148,$C$4,'Detail Budget'!I$144:I$148)</f>
        <v>0</v>
      </c>
      <c r="D12" s="35">
        <f>SUMIF('Detail Budget'!$B$144:$B$148,$C$4,'Detail Budget'!J$144:J$148)</f>
        <v>0</v>
      </c>
      <c r="E12" s="35">
        <f>SUMIF('Detail Budget'!$B$144:$B$148,$C$4,'Detail Budget'!K$144:K$148)</f>
        <v>0</v>
      </c>
      <c r="F12" s="35">
        <f>SUMIF('Detail Budget'!$B$144:$B$148,$C$4,'Detail Budget'!L$144:L$148)</f>
        <v>0</v>
      </c>
      <c r="G12" s="35">
        <f>SUMIF('Detail Budget'!$B$144:$B$148,$C$4,'Detail Budget'!N$144:N$148)</f>
        <v>0</v>
      </c>
      <c r="H12" s="70">
        <f t="shared" si="0"/>
        <v>0</v>
      </c>
      <c r="J12" s="531" t="s">
        <v>209</v>
      </c>
      <c r="K12" s="35">
        <f>SUMIF('Detail Budget'!$B$144:$B$148,'Internal Subawards'!$K$4,'Detail Budget'!I$144:I$148)</f>
        <v>0</v>
      </c>
      <c r="L12" s="35">
        <f>SUMIF('Detail Budget'!$B$144:$B$148,'Internal Subawards'!$K$4,'Detail Budget'!J$144:J$148)</f>
        <v>0</v>
      </c>
      <c r="M12" s="35">
        <f>SUMIF('Detail Budget'!$B$144:$B$148,'Internal Subawards'!$K$4,'Detail Budget'!K$144:K$148)</f>
        <v>0</v>
      </c>
      <c r="N12" s="35">
        <f>SUMIF('Detail Budget'!$B$144:$B$148,'Internal Subawards'!$K$4,'Detail Budget'!L$144:L$148)</f>
        <v>0</v>
      </c>
      <c r="O12" s="35">
        <f>SUMIF('Detail Budget'!$B$144:$B$148,'Internal Subawards'!$K$4,'Detail Budget'!N$144:N$148)</f>
        <v>0</v>
      </c>
      <c r="P12" s="70">
        <f t="shared" si="1"/>
        <v>0</v>
      </c>
    </row>
    <row r="13" spans="1:16" x14ac:dyDescent="0.25">
      <c r="A13" s="2"/>
      <c r="B13" s="14" t="s">
        <v>42</v>
      </c>
      <c r="C13" s="18">
        <f>SUMIF('Detail Budget'!$B$152:$B$157,$C$4,'Detail Budget'!I$152:I$157)</f>
        <v>0</v>
      </c>
      <c r="D13" s="18">
        <f>SUMIF('Detail Budget'!$B$152:$B$157,$C$4,'Detail Budget'!J$152:J$157)</f>
        <v>0</v>
      </c>
      <c r="E13" s="18">
        <f>SUMIF('Detail Budget'!$B$152:$B$157,$C$4,'Detail Budget'!K$152:K$157)</f>
        <v>0</v>
      </c>
      <c r="F13" s="18">
        <f>SUMIF('Detail Budget'!$B$152:$B$157,$C$4,'Detail Budget'!L$152:L$157)</f>
        <v>0</v>
      </c>
      <c r="G13" s="18">
        <f>SUMIF('Detail Budget'!$B$152:$B$157,$C$4,'Detail Budget'!N$152:N$157)</f>
        <v>0</v>
      </c>
      <c r="H13" s="22">
        <f t="shared" si="0"/>
        <v>0</v>
      </c>
      <c r="J13" s="14" t="s">
        <v>42</v>
      </c>
      <c r="K13" s="18">
        <f>SUMIF('Detail Budget'!$B$152:$B$157,$K$4,'Detail Budget'!I$152:I$157)</f>
        <v>0</v>
      </c>
      <c r="L13" s="18">
        <f>SUMIF('Detail Budget'!$B$152:$B$157,$K$4,'Detail Budget'!J$152:J$157)</f>
        <v>0</v>
      </c>
      <c r="M13" s="18">
        <f>SUMIF('Detail Budget'!$B$152:$B$157,$K$4,'Detail Budget'!K$152:K$157)</f>
        <v>0</v>
      </c>
      <c r="N13" s="18">
        <f>SUMIF('Detail Budget'!$B$152:$B$157,$K$4,'Detail Budget'!L$152:L$157)</f>
        <v>0</v>
      </c>
      <c r="O13" s="18">
        <f>SUMIF('Detail Budget'!$B$152:$B$157,$K$4,'Detail Budget'!N$152:N$157)</f>
        <v>0</v>
      </c>
      <c r="P13" s="22">
        <f t="shared" si="1"/>
        <v>0</v>
      </c>
    </row>
    <row r="14" spans="1:16" x14ac:dyDescent="0.25">
      <c r="A14" s="2"/>
      <c r="B14" s="14" t="s">
        <v>58</v>
      </c>
      <c r="C14" s="18">
        <f>SUMIF('Detail Budget'!$B$161:$B$165,$C$4,'Detail Budget'!I$161:I$165)</f>
        <v>0</v>
      </c>
      <c r="D14" s="18">
        <f>SUMIF('Detail Budget'!$B$161:$B$165,$C$4,'Detail Budget'!J$161:J$165)</f>
        <v>0</v>
      </c>
      <c r="E14" s="18">
        <f>SUMIF('Detail Budget'!$B$161:$B$165,$C$4,'Detail Budget'!K$161:K$165)</f>
        <v>0</v>
      </c>
      <c r="F14" s="18">
        <f>SUMIF('Detail Budget'!$B$161:$B$165,$C$4,'Detail Budget'!L$161:L$165)</f>
        <v>0</v>
      </c>
      <c r="G14" s="18">
        <f>SUMIF('Detail Budget'!$B$161:$B$165,$C$4,'Detail Budget'!N$161:N$165)</f>
        <v>0</v>
      </c>
      <c r="H14" s="22">
        <f t="shared" si="0"/>
        <v>0</v>
      </c>
      <c r="J14" s="69"/>
      <c r="K14" s="35"/>
      <c r="L14" s="2"/>
      <c r="M14" s="35"/>
      <c r="N14" s="2"/>
      <c r="O14" s="35"/>
      <c r="P14" s="70"/>
    </row>
    <row r="15" spans="1:16" x14ac:dyDescent="0.25">
      <c r="A15" s="2"/>
      <c r="B15" s="69"/>
      <c r="C15" s="35"/>
      <c r="D15" s="2"/>
      <c r="E15" s="35"/>
      <c r="F15" s="2"/>
      <c r="G15" s="35"/>
      <c r="H15" s="70"/>
      <c r="J15" s="263"/>
      <c r="P15" s="259"/>
    </row>
    <row r="16" spans="1:16" x14ac:dyDescent="0.25">
      <c r="A16" s="2"/>
      <c r="B16" s="71" t="s">
        <v>69</v>
      </c>
      <c r="C16" s="72">
        <f>SUM(C6:C15)</f>
        <v>0</v>
      </c>
      <c r="D16" s="72">
        <f>ROUND(SUM(D6:D15),0)</f>
        <v>0</v>
      </c>
      <c r="E16" s="72">
        <f>ROUND(SUM(E6:E15),0)</f>
        <v>0</v>
      </c>
      <c r="F16" s="72">
        <f>ROUND(SUM(F6:F15),0)</f>
        <v>0</v>
      </c>
      <c r="G16" s="72">
        <f>ROUND(SUM(G6:G15),0)</f>
        <v>0</v>
      </c>
      <c r="H16" s="73">
        <f>SUM(C16:G16)</f>
        <v>0</v>
      </c>
      <c r="J16" s="71" t="s">
        <v>69</v>
      </c>
      <c r="K16" s="72">
        <f>SUM(K6:K14)</f>
        <v>0</v>
      </c>
      <c r="L16" s="72">
        <f>SUM(L6:L14)</f>
        <v>0</v>
      </c>
      <c r="M16" s="72">
        <f>SUM(M6:M14)</f>
        <v>0</v>
      </c>
      <c r="N16" s="72">
        <f>SUM(N6:N14)</f>
        <v>0</v>
      </c>
      <c r="O16" s="72">
        <f>SUM(O6:O14)</f>
        <v>0</v>
      </c>
      <c r="P16" s="73">
        <f>SUM(K16:O16)</f>
        <v>0</v>
      </c>
    </row>
    <row r="17" spans="1:16" x14ac:dyDescent="0.25">
      <c r="A17" s="2"/>
      <c r="B17" s="14" t="s">
        <v>71</v>
      </c>
      <c r="C17" s="18">
        <f>C16-IF(IDC_equipment="Yes",C8,0)-IF(IDC_partsupp="Yes",C10,0)-IF(IDC_tuition="Yes",C13,0)-IF(IDC_subkdir="Yes",C14,0)-IF(IDC_Space="Yes",C12,0)+'IDC Calculation'!C14</f>
        <v>0</v>
      </c>
      <c r="D17" s="35">
        <f>D16-IF(IDC_equipment="Yes",D8,0)-IF(IDC_partsupp="Yes",D10,0)-IF(IDC_tuition="Yes",D13,0)-IF(IDC_subkdir="Yes",D14,0)-IF(IDC_Space="Yes",D12,0)+'IDC Calculation'!D14</f>
        <v>0</v>
      </c>
      <c r="E17" s="35">
        <f>E16-IF(IDC_equipment="Yes",E8,0)-IF(IDC_partsupp="Yes",E10,0)-IF(IDC_tuition="Yes",E13,0)-IF(IDC_subkdir="Yes",E14,0)-IF(IDC_Space="Yes",E12,0)+'IDC Calculation'!E14</f>
        <v>0</v>
      </c>
      <c r="F17" s="35">
        <f>F16-IF(IDC_equipment="Yes",F8,0)-IF(IDC_partsupp="Yes",F10,0)-IF(IDC_tuition="Yes",F13,0)-IF(IDC_subkdir="Yes",F14,0)-IF(IDC_Space="Yes",F12,0)+'IDC Calculation'!F14</f>
        <v>0</v>
      </c>
      <c r="G17" s="35">
        <f>G16-IF(IDC_equipment="Yes",G8,0)-IF(IDC_partsupp="Yes",G10,0)-IF(IDC_tuition="Yes",G13,0)-IF(IDC_subkdir="Yes",G14,0)-IF(IDC_Space="Yes",G12,0)+'IDC Calculation'!H14</f>
        <v>0</v>
      </c>
      <c r="H17" s="35">
        <f>SUM(C17:G17)</f>
        <v>0</v>
      </c>
      <c r="J17" s="14" t="s">
        <v>71</v>
      </c>
      <c r="K17" s="35">
        <f>K16-IF(IDC_equipment="Yes",K8,0)-IF(IDC_partsupp="Yes",K10,0)-IF(IDC_tuition="Yes",K13,0)-IF(IDC_subkdir="Yes",K14,0)-IF(IDC_Space="Yes",K12,0)</f>
        <v>0</v>
      </c>
      <c r="L17" s="35">
        <f>L16-IF(IDC_equipment="Yes",L8,0)-IF(IDC_partsupp="Yes",L10,0)-IF(IDC_tuition="Yes",L13,0)-IF(IDC_subkdir="Yes",L14,0)-IF(IDC_Space="Yes",L12,0)</f>
        <v>0</v>
      </c>
      <c r="M17" s="35">
        <f>M16-IF(IDC_equipment="Yes",M8,0)-IF(IDC_partsupp="Yes",M10,0)-IF(IDC_tuition="Yes",M13,0)-IF(IDC_subkdir="Yes",M14,0)-IF(IDC_Space="Yes",M12,0)</f>
        <v>0</v>
      </c>
      <c r="N17" s="35">
        <f>N16-IF(IDC_equipment="Yes",N8,0)-IF(IDC_partsupp="Yes",N10,0)-IF(IDC_tuition="Yes",N13,0)-IF(IDC_subkdir="Yes",N14,0)-IF(IDC_Space="Yes",N12,0)</f>
        <v>0</v>
      </c>
      <c r="O17" s="35">
        <f>O16-IF(IDC_equipment="Yes",O8,0)-IF(IDC_partsupp="Yes",O10,0)-IF(IDC_tuition="Yes",O13,0)-IF(IDC_subkdir="Yes",O14,0)-IF(IDC_Space="Yes",O12,0)</f>
        <v>0</v>
      </c>
      <c r="P17" s="22">
        <f>SUM(K17:O17)</f>
        <v>0</v>
      </c>
    </row>
    <row r="18" spans="1:16" x14ac:dyDescent="0.25">
      <c r="A18" s="2"/>
      <c r="B18" s="71" t="s">
        <v>74</v>
      </c>
      <c r="C18" s="72">
        <f>ROUND(C17*'Detail Budget'!I$175,0)</f>
        <v>0</v>
      </c>
      <c r="D18" s="72">
        <f>ROUND(D17*'Detail Budget'!J$175,0)</f>
        <v>0</v>
      </c>
      <c r="E18" s="72">
        <f>ROUND(E17*'Detail Budget'!K$175,0)</f>
        <v>0</v>
      </c>
      <c r="F18" s="72">
        <f>ROUND(F17*'Detail Budget'!L$175,0)</f>
        <v>0</v>
      </c>
      <c r="G18" s="72">
        <f>ROUND(G17*'Detail Budget'!N$175,0)</f>
        <v>0</v>
      </c>
      <c r="H18" s="73">
        <f>SUM(C18:G18)</f>
        <v>0</v>
      </c>
      <c r="J18" s="71" t="s">
        <v>74</v>
      </c>
      <c r="K18" s="72">
        <f>ROUND(K17*'Detail Budget'!I$175,0)</f>
        <v>0</v>
      </c>
      <c r="L18" s="72">
        <f>ROUND(L17*'Detail Budget'!J$175,0)</f>
        <v>0</v>
      </c>
      <c r="M18" s="72">
        <f>ROUND(M17*'Detail Budget'!K$175,0)</f>
        <v>0</v>
      </c>
      <c r="N18" s="72">
        <f>ROUND(N17*'Detail Budget'!L$175,0)</f>
        <v>0</v>
      </c>
      <c r="O18" s="72">
        <f>ROUND(O17*'Detail Budget'!N$175,0)</f>
        <v>0</v>
      </c>
      <c r="P18" s="73">
        <f>SUM(K18:O18)</f>
        <v>0</v>
      </c>
    </row>
    <row r="19" spans="1:16" x14ac:dyDescent="0.25">
      <c r="A19" s="2"/>
      <c r="B19" s="86" t="s">
        <v>88</v>
      </c>
      <c r="C19" s="89">
        <f t="shared" ref="C19:H19" si="2">C16+C18</f>
        <v>0</v>
      </c>
      <c r="D19" s="89">
        <f t="shared" si="2"/>
        <v>0</v>
      </c>
      <c r="E19" s="89">
        <f t="shared" si="2"/>
        <v>0</v>
      </c>
      <c r="F19" s="89">
        <f t="shared" si="2"/>
        <v>0</v>
      </c>
      <c r="G19" s="89">
        <f t="shared" si="2"/>
        <v>0</v>
      </c>
      <c r="H19" s="91">
        <f t="shared" si="2"/>
        <v>0</v>
      </c>
      <c r="J19" s="86" t="s">
        <v>88</v>
      </c>
      <c r="K19" s="89">
        <f t="shared" ref="K19:P19" si="3">K16+K18</f>
        <v>0</v>
      </c>
      <c r="L19" s="89">
        <f t="shared" si="3"/>
        <v>0</v>
      </c>
      <c r="M19" s="89">
        <f t="shared" si="3"/>
        <v>0</v>
      </c>
      <c r="N19" s="89">
        <f t="shared" si="3"/>
        <v>0</v>
      </c>
      <c r="O19" s="89">
        <f t="shared" si="3"/>
        <v>0</v>
      </c>
      <c r="P19" s="91">
        <f t="shared" si="3"/>
        <v>0</v>
      </c>
    </row>
    <row r="20" spans="1:16" x14ac:dyDescent="0.25">
      <c r="A20" s="2"/>
      <c r="B20" s="2"/>
      <c r="C20" s="2"/>
      <c r="D20" s="2"/>
      <c r="E20" s="2"/>
      <c r="J20" s="2"/>
      <c r="K20" s="2"/>
      <c r="L20" s="2"/>
      <c r="M20" s="2"/>
    </row>
    <row r="21" spans="1:16" x14ac:dyDescent="0.25">
      <c r="A21" s="2"/>
      <c r="B21" s="2"/>
      <c r="C21" s="2"/>
      <c r="D21" s="2"/>
      <c r="E21" s="2"/>
      <c r="J21" s="2"/>
      <c r="K21" s="2"/>
      <c r="L21" s="2"/>
      <c r="M21" s="2"/>
    </row>
    <row r="22" spans="1:16" s="593" customFormat="1" x14ac:dyDescent="0.25">
      <c r="B22" s="4" t="s">
        <v>3</v>
      </c>
      <c r="C22" s="51"/>
      <c r="D22" s="498" t="s">
        <v>267</v>
      </c>
      <c r="E22" s="7"/>
      <c r="F22" s="7"/>
      <c r="G22" s="6" t="s">
        <v>18</v>
      </c>
      <c r="H22" s="9"/>
      <c r="J22" s="4" t="s">
        <v>3</v>
      </c>
      <c r="K22" s="51"/>
      <c r="L22" s="498" t="s">
        <v>267</v>
      </c>
      <c r="M22" s="7"/>
      <c r="N22" s="7"/>
      <c r="O22" s="6" t="s">
        <v>18</v>
      </c>
      <c r="P22" s="9"/>
    </row>
    <row r="23" spans="1:16" s="593" customFormat="1" x14ac:dyDescent="0.25">
      <c r="B23" s="10"/>
      <c r="C23" s="11" t="s">
        <v>4</v>
      </c>
      <c r="D23" s="11" t="s">
        <v>5</v>
      </c>
      <c r="E23" s="11" t="s">
        <v>6</v>
      </c>
      <c r="F23" s="11" t="s">
        <v>7</v>
      </c>
      <c r="G23" s="11" t="s">
        <v>8</v>
      </c>
      <c r="H23" s="12" t="s">
        <v>9</v>
      </c>
      <c r="J23" s="10"/>
      <c r="K23" s="11" t="s">
        <v>4</v>
      </c>
      <c r="L23" s="11" t="s">
        <v>5</v>
      </c>
      <c r="M23" s="11" t="s">
        <v>6</v>
      </c>
      <c r="N23" s="11" t="s">
        <v>7</v>
      </c>
      <c r="O23" s="11" t="s">
        <v>8</v>
      </c>
      <c r="P23" s="12" t="s">
        <v>9</v>
      </c>
    </row>
    <row r="24" spans="1:16" s="593" customFormat="1" x14ac:dyDescent="0.25">
      <c r="B24" s="69" t="s">
        <v>10</v>
      </c>
      <c r="C24" s="35">
        <f>SUMIF('Detail Budget'!$C$11:$C$36,$C$22,'Detail Budget'!I$11:I$36)</f>
        <v>0</v>
      </c>
      <c r="D24" s="35">
        <f>SUMIF('Detail Budget'!$C$11:$C$36,$C$22,'Detail Budget'!J$11:J$36)</f>
        <v>0</v>
      </c>
      <c r="E24" s="35">
        <f>SUMIF('Detail Budget'!$C$11:$C$36,$C$22,'Detail Budget'!K$11:K$36)</f>
        <v>0</v>
      </c>
      <c r="F24" s="35">
        <f>SUMIF('Detail Budget'!$C$11:$C$36,$C$22,'Detail Budget'!L$11:L$36)</f>
        <v>0</v>
      </c>
      <c r="G24" s="35">
        <f>SUMIF('Detail Budget'!$C$11:$C$36,$C$22,'Detail Budget'!N$11:N$36)</f>
        <v>0</v>
      </c>
      <c r="H24" s="70">
        <f t="shared" ref="H24:H31" si="4">SUM(C24:G24)</f>
        <v>0</v>
      </c>
      <c r="J24" s="69" t="s">
        <v>10</v>
      </c>
      <c r="K24" s="35">
        <f>SUMIF('Detail Budget'!$C$11:$C$36,$K$22,'Detail Budget'!I$11:I$36)</f>
        <v>0</v>
      </c>
      <c r="L24" s="35">
        <f>SUMIF('Detail Budget'!$C$11:$C$36,$K$22,'Detail Budget'!J$11:J$36)</f>
        <v>0</v>
      </c>
      <c r="M24" s="35">
        <f>SUMIF('Detail Budget'!$C$11:$C$36,$K$22,'Detail Budget'!K$11:K$36)</f>
        <v>0</v>
      </c>
      <c r="N24" s="35">
        <f>SUMIF('Detail Budget'!$C$11:$C$36,$K$22,'Detail Budget'!L$11:L$36)</f>
        <v>0</v>
      </c>
      <c r="O24" s="35">
        <f>SUMIF('Detail Budget'!$C$11:$C$36,$K$22,'Detail Budget'!N$11:N$36)</f>
        <v>0</v>
      </c>
      <c r="P24" s="70">
        <f t="shared" ref="P24:P31" si="5">SUM(K24:O24)</f>
        <v>0</v>
      </c>
    </row>
    <row r="25" spans="1:16" s="593" customFormat="1" x14ac:dyDescent="0.25">
      <c r="B25" s="69" t="s">
        <v>16</v>
      </c>
      <c r="C25" s="35">
        <f>SUMIF('Detail Budget'!$C$41:$C$66,$C$22,'Detail Budget'!I$41:I$66)</f>
        <v>0</v>
      </c>
      <c r="D25" s="35">
        <f>SUMIF('Detail Budget'!$C$41:$C$66,$C$22,'Detail Budget'!J$41:J$66)</f>
        <v>0</v>
      </c>
      <c r="E25" s="35">
        <f>SUMIF('Detail Budget'!$C$41:$C$66,$C$22,'Detail Budget'!K$41:K$66)</f>
        <v>0</v>
      </c>
      <c r="F25" s="35">
        <f>SUMIF('Detail Budget'!$C$41:$C$66,$C$22,'Detail Budget'!L$41:L$66)</f>
        <v>0</v>
      </c>
      <c r="G25" s="35">
        <f>SUMIF('Detail Budget'!$C$41:$C$66,$C$22,'Detail Budget'!N$41:N$66)</f>
        <v>0</v>
      </c>
      <c r="H25" s="70">
        <f t="shared" si="4"/>
        <v>0</v>
      </c>
      <c r="J25" s="69" t="s">
        <v>16</v>
      </c>
      <c r="K25" s="35">
        <f>SUMIF('Detail Budget'!$C$41:$C$66,$K$22,'Detail Budget'!I$41:I$66)</f>
        <v>0</v>
      </c>
      <c r="L25" s="35">
        <f>SUMIF('Detail Budget'!$C$41:$C$66,$K$22,'Detail Budget'!J$41:J$66)</f>
        <v>0</v>
      </c>
      <c r="M25" s="35">
        <f>SUMIF('Detail Budget'!$C$41:$C$66,$K$22,'Detail Budget'!K$41:K$66)</f>
        <v>0</v>
      </c>
      <c r="N25" s="35">
        <f>SUMIF('Detail Budget'!$C$41:$C$66,$K$22,'Detail Budget'!L$41:L$66)</f>
        <v>0</v>
      </c>
      <c r="O25" s="35">
        <f>SUMIF('Detail Budget'!$C$41:$C$66,$K$22,'Detail Budget'!N$41:N$66)</f>
        <v>0</v>
      </c>
      <c r="P25" s="70">
        <f t="shared" si="5"/>
        <v>0</v>
      </c>
    </row>
    <row r="26" spans="1:16" s="593" customFormat="1" x14ac:dyDescent="0.25">
      <c r="B26" s="69" t="s">
        <v>23</v>
      </c>
      <c r="C26" s="35">
        <f>SUMIF('Detail Budget'!$B$72:$B$78,$C$22,'Detail Budget'!I$72:I$78)</f>
        <v>0</v>
      </c>
      <c r="D26" s="35">
        <f>SUMIF('Detail Budget'!$B$72:$B$78,$C$22,'Detail Budget'!J$72:J$78)</f>
        <v>0</v>
      </c>
      <c r="E26" s="35">
        <f>SUMIF('Detail Budget'!$B$72:$B$78,$C$22,'Detail Budget'!K$72:K$78)</f>
        <v>0</v>
      </c>
      <c r="F26" s="35">
        <f>SUMIF('Detail Budget'!$B$72:$B$78,$C$22,'Detail Budget'!L$72:L$78)</f>
        <v>0</v>
      </c>
      <c r="G26" s="35">
        <f>SUMIF('Detail Budget'!$B$72:$B$78,$C$22,'Detail Budget'!N$72:N$78)</f>
        <v>0</v>
      </c>
      <c r="H26" s="70">
        <f t="shared" si="4"/>
        <v>0</v>
      </c>
      <c r="J26" s="69" t="s">
        <v>23</v>
      </c>
      <c r="K26" s="35">
        <f>SUMIF('Detail Budget'!$B$72:$B$78,$K$22,'Detail Budget'!I$72:I$78)</f>
        <v>0</v>
      </c>
      <c r="L26" s="35">
        <f>SUMIF('Detail Budget'!$B$72:$B$78,$K$22,'Detail Budget'!J$72:J$78)</f>
        <v>0</v>
      </c>
      <c r="M26" s="35">
        <f>SUMIF('Detail Budget'!$B$72:$B$78,$K$22,'Detail Budget'!K$72:K$78)</f>
        <v>0</v>
      </c>
      <c r="N26" s="35">
        <f>SUMIF('Detail Budget'!$B$72:$B$78,$K$22,'Detail Budget'!L$72:L$78)</f>
        <v>0</v>
      </c>
      <c r="O26" s="35">
        <f>SUMIF('Detail Budget'!$B$72:$B$78,$K$22,'Detail Budget'!N$72:N$78)</f>
        <v>0</v>
      </c>
      <c r="P26" s="70">
        <f t="shared" si="5"/>
        <v>0</v>
      </c>
    </row>
    <row r="27" spans="1:16" s="593" customFormat="1" x14ac:dyDescent="0.25">
      <c r="B27" s="69" t="s">
        <v>26</v>
      </c>
      <c r="C27" s="35">
        <f>SUMIF('Detail Budget'!$B$82:$B$93,$C$22,'Detail Budget'!I$82:I$93)</f>
        <v>0</v>
      </c>
      <c r="D27" s="35">
        <f>SUMIF('Detail Budget'!$B$82:$B$93,$C$22,'Detail Budget'!J$82:J$93)</f>
        <v>0</v>
      </c>
      <c r="E27" s="35">
        <f>SUMIF('Detail Budget'!$B$82:$B$93,$C$22,'Detail Budget'!K$82:K$93)</f>
        <v>0</v>
      </c>
      <c r="F27" s="35">
        <f>SUMIF('Detail Budget'!$B$82:$B$93,$C$22,'Detail Budget'!L$82:L$93)</f>
        <v>0</v>
      </c>
      <c r="G27" s="35">
        <f>SUMIF('Detail Budget'!$B$82:$B$93,$C$22,'Detail Budget'!N$82:N$93)</f>
        <v>0</v>
      </c>
      <c r="H27" s="70">
        <f t="shared" si="4"/>
        <v>0</v>
      </c>
      <c r="J27" s="69" t="s">
        <v>26</v>
      </c>
      <c r="K27" s="35">
        <f>SUMIF('Detail Budget'!$B$82:$B$93,$K$22,'Detail Budget'!I$82:I$93)</f>
        <v>0</v>
      </c>
      <c r="L27" s="35">
        <f>SUMIF('Detail Budget'!$B$82:$B$93,$K$22,'Detail Budget'!J$82:J$93)</f>
        <v>0</v>
      </c>
      <c r="M27" s="35">
        <f>SUMIF('Detail Budget'!$B$82:$B$93,$K$22,'Detail Budget'!K$82:K$93)</f>
        <v>0</v>
      </c>
      <c r="N27" s="35">
        <f>SUMIF('Detail Budget'!$B$82:$B$93,$K$22,'Detail Budget'!L$82:L$93)</f>
        <v>0</v>
      </c>
      <c r="O27" s="35">
        <f>SUMIF('Detail Budget'!$B$82:$B$93,$K$22,'Detail Budget'!N$82:N$93)</f>
        <v>0</v>
      </c>
      <c r="P27" s="70">
        <f t="shared" si="5"/>
        <v>0</v>
      </c>
    </row>
    <row r="28" spans="1:16" s="593" customFormat="1" x14ac:dyDescent="0.25">
      <c r="B28" s="69" t="s">
        <v>29</v>
      </c>
      <c r="C28" s="35">
        <f>SUMIF('Detail Budget'!$B$97:$B$120,$C$22,'Detail Budget'!I$97:I$120)</f>
        <v>0</v>
      </c>
      <c r="D28" s="35">
        <f>SUMIF('Detail Budget'!$B$97:$B$120,$C$22,'Detail Budget'!J$97:J$120)</f>
        <v>0</v>
      </c>
      <c r="E28" s="35">
        <f>SUMIF('Detail Budget'!$B$97:$B$120,$C$22,'Detail Budget'!K$97:K$120)</f>
        <v>0</v>
      </c>
      <c r="F28" s="35">
        <f>SUMIF('Detail Budget'!$B$97:$B$120,$C$22,'Detail Budget'!L$97:L$120)</f>
        <v>0</v>
      </c>
      <c r="G28" s="35">
        <f>SUMIF('Detail Budget'!$B$97:$B$120,$C$22,'Detail Budget'!N$97:N$120)</f>
        <v>0</v>
      </c>
      <c r="H28" s="70">
        <f t="shared" si="4"/>
        <v>0</v>
      </c>
      <c r="J28" s="69" t="s">
        <v>29</v>
      </c>
      <c r="K28" s="35">
        <f>SUMIF('Detail Budget'!$B$97:$B$120,$K$22,'Detail Budget'!I$97:I$120)</f>
        <v>0</v>
      </c>
      <c r="L28" s="35">
        <f>SUMIF('Detail Budget'!$B$97:$B$120,$K$22,'Detail Budget'!J$97:J$120)</f>
        <v>0</v>
      </c>
      <c r="M28" s="35">
        <f>SUMIF('Detail Budget'!$B$97:$B$120,$K$22,'Detail Budget'!K$97:K$120)</f>
        <v>0</v>
      </c>
      <c r="N28" s="35">
        <f>SUMIF('Detail Budget'!$B$97:$B$120,$K$22,'Detail Budget'!L$97:L$120)</f>
        <v>0</v>
      </c>
      <c r="O28" s="35">
        <f>SUMIF('Detail Budget'!$B$97:$B$120,$K$22,'Detail Budget'!N$97:N$120)</f>
        <v>0</v>
      </c>
      <c r="P28" s="70">
        <f t="shared" si="5"/>
        <v>0</v>
      </c>
    </row>
    <row r="29" spans="1:16" s="593" customFormat="1" x14ac:dyDescent="0.25">
      <c r="B29" s="69" t="s">
        <v>36</v>
      </c>
      <c r="C29" s="35">
        <f>SUMIF('Detail Budget'!$B$124:$B$140,$C$22,'Detail Budget'!I$124:I$140)</f>
        <v>0</v>
      </c>
      <c r="D29" s="35">
        <f>SUMIF('Detail Budget'!$B$124:$B$140,$C$22,'Detail Budget'!J$124:J$140)</f>
        <v>0</v>
      </c>
      <c r="E29" s="35">
        <f>SUMIF('Detail Budget'!$B$124:$B$140,$C$22,'Detail Budget'!K$124:K$140)</f>
        <v>0</v>
      </c>
      <c r="F29" s="35">
        <f>SUMIF('Detail Budget'!$B$124:$B$140,$C$22,'Detail Budget'!L$124:L$140)</f>
        <v>0</v>
      </c>
      <c r="G29" s="35">
        <f>SUMIF('Detail Budget'!$B$124:$B$140,$C$22,'Detail Budget'!N$124:N$140)</f>
        <v>0</v>
      </c>
      <c r="H29" s="70">
        <f t="shared" si="4"/>
        <v>0</v>
      </c>
      <c r="J29" s="69" t="s">
        <v>36</v>
      </c>
      <c r="K29" s="35">
        <f>SUMIFS('Detail Budget'!I$124:I$140,'Detail Budget'!$A$124:$A$140,"&lt;&gt;Space",'Detail Budget'!$B$124:$B$140,$K$22)</f>
        <v>0</v>
      </c>
      <c r="L29" s="35">
        <f>SUMIFS('Detail Budget'!J$124:J$140,'Detail Budget'!$A$124:$A$140,"&lt;&gt;Space",'Detail Budget'!$B$124:$B$140,$K$22)</f>
        <v>0</v>
      </c>
      <c r="M29" s="35">
        <f>SUMIFS('Detail Budget'!K$124:K$140,'Detail Budget'!$A$124:$A$140,"&lt;&gt;Space",'Detail Budget'!$B$124:$B$140,$K$22)</f>
        <v>0</v>
      </c>
      <c r="N29" s="35">
        <f>SUMIFS('Detail Budget'!L$124:L$140,'Detail Budget'!$A$124:$A$140,"&lt;&gt;Space",'Detail Budget'!$B$124:$B$140,$K$22)</f>
        <v>0</v>
      </c>
      <c r="O29" s="35">
        <f>SUMIFS('Detail Budget'!N$124:N$140,'Detail Budget'!$A$124:$A$140,"&lt;&gt;Space",'Detail Budget'!$B$124:$B$140,$K$22)</f>
        <v>0</v>
      </c>
      <c r="P29" s="70">
        <f t="shared" si="5"/>
        <v>0</v>
      </c>
    </row>
    <row r="30" spans="1:16" s="593" customFormat="1" x14ac:dyDescent="0.25">
      <c r="B30" s="531" t="s">
        <v>209</v>
      </c>
      <c r="C30" s="35">
        <f>SUMIF('Detail Budget'!$B$144:$B$148,$C$22,'Detail Budget'!I$144:I$148)</f>
        <v>0</v>
      </c>
      <c r="D30" s="35">
        <f>SUMIF('Detail Budget'!$B$144:$B$148,$C$22,'Detail Budget'!J$144:J$148)</f>
        <v>0</v>
      </c>
      <c r="E30" s="35">
        <f>SUMIF('Detail Budget'!$B$144:$B$148,$C$22,'Detail Budget'!K$144:K$148)</f>
        <v>0</v>
      </c>
      <c r="F30" s="35">
        <f>SUMIF('Detail Budget'!$B$144:$B$148,$C$22,'Detail Budget'!L$144:L$148)</f>
        <v>0</v>
      </c>
      <c r="G30" s="35">
        <f>SUMIF('Detail Budget'!$B$144:$B$148,$C$22,'Detail Budget'!N$144:N$148)</f>
        <v>0</v>
      </c>
      <c r="H30" s="70">
        <f t="shared" si="4"/>
        <v>0</v>
      </c>
      <c r="J30" s="531" t="s">
        <v>209</v>
      </c>
      <c r="K30" s="35">
        <f>SUMIF('Detail Budget'!$B$144:$B$148,$K$22,'Detail Budget'!I$144:I$148)</f>
        <v>0</v>
      </c>
      <c r="L30" s="35">
        <f>SUMIF('Detail Budget'!$B$144:$B$148,$K$22,'Detail Budget'!J$144:J$148)</f>
        <v>0</v>
      </c>
      <c r="M30" s="35">
        <f>SUMIF('Detail Budget'!$B$144:$B$148,$K$22,'Detail Budget'!K$144:K$148)</f>
        <v>0</v>
      </c>
      <c r="N30" s="35">
        <f>SUMIF('Detail Budget'!$B$144:$B$148,$K$22,'Detail Budget'!L$144:L$148)</f>
        <v>0</v>
      </c>
      <c r="O30" s="35">
        <f>SUMIF('Detail Budget'!$B$144:$B$148,$K$22,'Detail Budget'!N$144:N$148)</f>
        <v>0</v>
      </c>
      <c r="P30" s="70">
        <f t="shared" si="5"/>
        <v>0</v>
      </c>
    </row>
    <row r="31" spans="1:16" s="593" customFormat="1" x14ac:dyDescent="0.25">
      <c r="B31" s="69" t="s">
        <v>42</v>
      </c>
      <c r="C31" s="35">
        <f>SUMIF('Detail Budget'!$B$152:$B$157,$C$22,'Detail Budget'!I$152:I$157)</f>
        <v>0</v>
      </c>
      <c r="D31" s="35">
        <f>SUMIF('Detail Budget'!$B$152:$B$157,$C$22,'Detail Budget'!J$152:J$157)</f>
        <v>0</v>
      </c>
      <c r="E31" s="35">
        <f>SUMIF('Detail Budget'!$B$152:$B$157,$C$22,'Detail Budget'!K$152:K$157)</f>
        <v>0</v>
      </c>
      <c r="F31" s="35">
        <f>SUMIF('Detail Budget'!$B$152:$B$157,$C$22,'Detail Budget'!L$152:L$157)</f>
        <v>0</v>
      </c>
      <c r="G31" s="35">
        <f>SUMIF('Detail Budget'!$B$152:$B$157,$C$22,'Detail Budget'!N$152:N$157)</f>
        <v>0</v>
      </c>
      <c r="H31" s="70">
        <f t="shared" si="4"/>
        <v>0</v>
      </c>
      <c r="J31" s="69" t="s">
        <v>42</v>
      </c>
      <c r="K31" s="35">
        <f>SUMIF('Detail Budget'!$B$152:$B$157,$K$22,'Detail Budget'!I$152:I$157)</f>
        <v>0</v>
      </c>
      <c r="L31" s="35">
        <f>SUMIF('Detail Budget'!$B$152:$B$157,$K$22,'Detail Budget'!J$152:J$157)</f>
        <v>0</v>
      </c>
      <c r="M31" s="35">
        <f>SUMIF('Detail Budget'!$B$152:$B$157,$K$22,'Detail Budget'!K$152:K$157)</f>
        <v>0</v>
      </c>
      <c r="N31" s="35">
        <f>SUMIF('Detail Budget'!$B$152:$B$157,$K$22,'Detail Budget'!L$152:L$157)</f>
        <v>0</v>
      </c>
      <c r="O31" s="35">
        <f>SUMIF('Detail Budget'!$B$152:$B$157,$K$22,'Detail Budget'!N$152:N$157)</f>
        <v>0</v>
      </c>
      <c r="P31" s="70">
        <f t="shared" si="5"/>
        <v>0</v>
      </c>
    </row>
    <row r="32" spans="1:16" s="593" customFormat="1" x14ac:dyDescent="0.25">
      <c r="B32" s="69"/>
      <c r="C32" s="35"/>
      <c r="E32" s="35"/>
      <c r="G32" s="35"/>
      <c r="H32" s="70"/>
      <c r="J32" s="69"/>
      <c r="K32" s="35"/>
      <c r="M32" s="35"/>
      <c r="O32" s="35"/>
      <c r="P32" s="70"/>
    </row>
    <row r="33" spans="2:16" s="593" customFormat="1" x14ac:dyDescent="0.25">
      <c r="B33" s="71" t="s">
        <v>69</v>
      </c>
      <c r="C33" s="72">
        <f t="shared" ref="C33:G33" si="6">SUM(C24:C32)</f>
        <v>0</v>
      </c>
      <c r="D33" s="72">
        <f t="shared" si="6"/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3">
        <f>SUM(C33:G33)</f>
        <v>0</v>
      </c>
      <c r="J33" s="71" t="s">
        <v>69</v>
      </c>
      <c r="K33" s="72">
        <f t="shared" ref="K33:O33" si="7">SUM(K24:K32)</f>
        <v>0</v>
      </c>
      <c r="L33" s="72">
        <f t="shared" si="7"/>
        <v>0</v>
      </c>
      <c r="M33" s="72">
        <f t="shared" si="7"/>
        <v>0</v>
      </c>
      <c r="N33" s="72">
        <f t="shared" si="7"/>
        <v>0</v>
      </c>
      <c r="O33" s="72">
        <f t="shared" si="7"/>
        <v>0</v>
      </c>
      <c r="P33" s="73">
        <f>SUM(K33:O33)</f>
        <v>0</v>
      </c>
    </row>
    <row r="34" spans="2:16" s="593" customFormat="1" x14ac:dyDescent="0.25">
      <c r="B34" s="69" t="s">
        <v>71</v>
      </c>
      <c r="C34" s="35">
        <f>C33-IF(IDC_equipment="Yes",C26,0)-IF(IDC_partsupp="Yes",C28,0)-IF(IDC_tuition="Yes",C31,0)-IF(IDC_Space="Yes",C30,0)</f>
        <v>0</v>
      </c>
      <c r="D34" s="35">
        <f>D33-IF(IDC_equipment="Yes",D26,0)-IF(IDC_partsupp="Yes",D28,0)-IF(IDC_tuition="Yes",D31,0)-IF(IDC_Space="Yes",D30,0)</f>
        <v>0</v>
      </c>
      <c r="E34" s="35">
        <f>E33-IF(IDC_equipment="Yes",E26,0)-IF(IDC_partsupp="Yes",E28,0)-IF(IDC_tuition="Yes",E31,0)-IF(IDC_Space="Yes",E30,0)</f>
        <v>0</v>
      </c>
      <c r="F34" s="35">
        <f>F33-IF(IDC_equipment="Yes",F26,0)-IF(IDC_partsupp="Yes",F28,0)-IF(IDC_tuition="Yes",F31,0)-IF(IDC_Space="Yes",F30,0)</f>
        <v>0</v>
      </c>
      <c r="G34" s="35">
        <f>G33-IF(IDC_equipment="Yes",G26,0)-IF(IDC_partsupp="Yes",G28,0)-IF(IDC_tuition="Yes",G31,0)-IF(IDC_Space="Yes",G30,0)</f>
        <v>0</v>
      </c>
      <c r="H34" s="70">
        <f>SUM(C34:G34)</f>
        <v>0</v>
      </c>
      <c r="J34" s="69" t="s">
        <v>71</v>
      </c>
      <c r="K34" s="35">
        <f>K33-IF(IDC_equipment="Yes",K26,0)-IF(IDC_partsupp="Yes",K28,0)-IF(IDC_tuition="Yes",K31,0)-IF(IDC_Space="Yes",K30,0)</f>
        <v>0</v>
      </c>
      <c r="L34" s="35">
        <f>L33-IF(IDC_equipment="Yes",L26,0)-IF(IDC_partsupp="Yes",L28,0)-IF(IDC_tuition="Yes",L31,0)-IF(IDC_Space="Yes",L30,0)</f>
        <v>0</v>
      </c>
      <c r="M34" s="35">
        <f>M33-IF(IDC_equipment="Yes",M26,0)-IF(IDC_partsupp="Yes",M28,0)-IF(IDC_tuition="Yes",M31,0)-IF(IDC_Space="Yes",M30,0)</f>
        <v>0</v>
      </c>
      <c r="N34" s="35">
        <f>N33-IF(IDC_equipment="Yes",N26,0)-IF(IDC_partsupp="Yes",N28,0)-IF(IDC_tuition="Yes",N31,0)-IF(IDC_Space="Yes",N30,0)</f>
        <v>0</v>
      </c>
      <c r="O34" s="35">
        <f>O33-IF(IDC_equipment="Yes",O26,0)-IF(IDC_partsupp="Yes",O28,0)-IF(IDC_tuition="Yes",O31,0)-IF(IDC_Space="Yes",O30,0)</f>
        <v>0</v>
      </c>
      <c r="P34" s="70">
        <f>SUM(K34:O34)</f>
        <v>0</v>
      </c>
    </row>
    <row r="35" spans="2:16" s="593" customFormat="1" x14ac:dyDescent="0.25">
      <c r="B35" s="71" t="s">
        <v>74</v>
      </c>
      <c r="C35" s="72">
        <f>ROUND(C34*'Detail Budget'!I$175,0)</f>
        <v>0</v>
      </c>
      <c r="D35" s="72">
        <f>ROUND(D34*'Detail Budget'!J$175,0)</f>
        <v>0</v>
      </c>
      <c r="E35" s="72">
        <f>ROUND(E34*'Detail Budget'!K$175,0)</f>
        <v>0</v>
      </c>
      <c r="F35" s="72">
        <f>ROUND(F34*'Detail Budget'!L$175,0)</f>
        <v>0</v>
      </c>
      <c r="G35" s="72">
        <f>ROUND(G34*'Detail Budget'!N$175,0)</f>
        <v>0</v>
      </c>
      <c r="H35" s="73">
        <f>SUM(C35:G35)</f>
        <v>0</v>
      </c>
      <c r="J35" s="71" t="s">
        <v>74</v>
      </c>
      <c r="K35" s="72">
        <f>ROUND(K34*'Detail Budget'!I$175,0)</f>
        <v>0</v>
      </c>
      <c r="L35" s="72">
        <f>ROUND(L34*'Detail Budget'!J$175,0)</f>
        <v>0</v>
      </c>
      <c r="M35" s="72">
        <f>ROUND(M34*'Detail Budget'!K$175,0)</f>
        <v>0</v>
      </c>
      <c r="N35" s="72">
        <f>ROUND(N34*'Detail Budget'!L$175,0)</f>
        <v>0</v>
      </c>
      <c r="O35" s="72">
        <f>ROUND(O34*'Detail Budget'!N$175,0)</f>
        <v>0</v>
      </c>
      <c r="P35" s="73">
        <f>ROUND(SUM(K35:O35),0)</f>
        <v>0</v>
      </c>
    </row>
    <row r="36" spans="2:16" s="593" customFormat="1" x14ac:dyDescent="0.25">
      <c r="B36" s="86" t="s">
        <v>88</v>
      </c>
      <c r="C36" s="89">
        <f t="shared" ref="C36:H36" si="8">C33+C35</f>
        <v>0</v>
      </c>
      <c r="D36" s="89">
        <f t="shared" si="8"/>
        <v>0</v>
      </c>
      <c r="E36" s="89">
        <f t="shared" si="8"/>
        <v>0</v>
      </c>
      <c r="F36" s="89">
        <f t="shared" si="8"/>
        <v>0</v>
      </c>
      <c r="G36" s="89">
        <f t="shared" si="8"/>
        <v>0</v>
      </c>
      <c r="H36" s="91">
        <f t="shared" si="8"/>
        <v>0</v>
      </c>
      <c r="J36" s="86" t="s">
        <v>88</v>
      </c>
      <c r="K36" s="89">
        <f t="shared" ref="K36:P36" si="9">K33+K35</f>
        <v>0</v>
      </c>
      <c r="L36" s="89">
        <f t="shared" si="9"/>
        <v>0</v>
      </c>
      <c r="M36" s="89">
        <f t="shared" si="9"/>
        <v>0</v>
      </c>
      <c r="N36" s="89">
        <f t="shared" si="9"/>
        <v>0</v>
      </c>
      <c r="O36" s="89">
        <f t="shared" si="9"/>
        <v>0</v>
      </c>
      <c r="P36" s="91">
        <f t="shared" si="9"/>
        <v>0</v>
      </c>
    </row>
    <row r="37" spans="2:16" s="593" customFormat="1" x14ac:dyDescent="0.25"/>
    <row r="38" spans="2:16" s="593" customFormat="1" x14ac:dyDescent="0.25"/>
    <row r="39" spans="2:16" s="593" customFormat="1" x14ac:dyDescent="0.25">
      <c r="B39" s="4" t="s">
        <v>3</v>
      </c>
      <c r="C39" s="51"/>
      <c r="D39" s="498" t="s">
        <v>267</v>
      </c>
      <c r="E39" s="7"/>
      <c r="F39" s="7"/>
      <c r="G39" s="6" t="s">
        <v>18</v>
      </c>
      <c r="H39" s="9"/>
      <c r="J39" s="4" t="s">
        <v>3</v>
      </c>
      <c r="K39" s="51"/>
      <c r="L39" s="498" t="s">
        <v>267</v>
      </c>
      <c r="M39" s="7"/>
      <c r="N39" s="7"/>
      <c r="O39" s="6" t="s">
        <v>18</v>
      </c>
      <c r="P39" s="9"/>
    </row>
    <row r="40" spans="2:16" s="593" customFormat="1" x14ac:dyDescent="0.25">
      <c r="B40" s="10"/>
      <c r="C40" s="11" t="s">
        <v>4</v>
      </c>
      <c r="D40" s="11" t="s">
        <v>5</v>
      </c>
      <c r="E40" s="11" t="s">
        <v>6</v>
      </c>
      <c r="F40" s="11" t="s">
        <v>7</v>
      </c>
      <c r="G40" s="11" t="s">
        <v>8</v>
      </c>
      <c r="H40" s="12" t="s">
        <v>9</v>
      </c>
      <c r="J40" s="10"/>
      <c r="K40" s="11" t="s">
        <v>4</v>
      </c>
      <c r="L40" s="11" t="s">
        <v>5</v>
      </c>
      <c r="M40" s="11" t="s">
        <v>6</v>
      </c>
      <c r="N40" s="11" t="s">
        <v>7</v>
      </c>
      <c r="O40" s="11" t="s">
        <v>8</v>
      </c>
      <c r="P40" s="12" t="s">
        <v>9</v>
      </c>
    </row>
    <row r="41" spans="2:16" s="593" customFormat="1" x14ac:dyDescent="0.25">
      <c r="B41" s="69" t="s">
        <v>10</v>
      </c>
      <c r="C41" s="35">
        <f>SUMIF('Detail Budget'!$C$11:$C$36,$C$39,'Detail Budget'!I$11:I$36)</f>
        <v>0</v>
      </c>
      <c r="D41" s="35">
        <f>SUMIF('Detail Budget'!$C$11:$C$36,$C$39,'Detail Budget'!J$11:J$36)</f>
        <v>0</v>
      </c>
      <c r="E41" s="35">
        <f>SUMIF('Detail Budget'!$C$11:$C$36,$C$39,'Detail Budget'!K$11:K$36)</f>
        <v>0</v>
      </c>
      <c r="F41" s="35">
        <f>SUMIF('Detail Budget'!$C$11:$C$36,$C$39,'Detail Budget'!L$11:L$36)</f>
        <v>0</v>
      </c>
      <c r="G41" s="35">
        <f>SUMIF('Detail Budget'!$C$11:$C$36,$C$39,'Detail Budget'!N$11:N$36)</f>
        <v>0</v>
      </c>
      <c r="H41" s="70">
        <f t="shared" ref="H41:H48" si="10">SUM(C41:G41)</f>
        <v>0</v>
      </c>
      <c r="J41" s="69" t="s">
        <v>10</v>
      </c>
      <c r="K41" s="35">
        <f>SUMIF('Detail Budget'!$C$11:$C$36,$K$39,'Detail Budget'!I$11:I$36)</f>
        <v>0</v>
      </c>
      <c r="L41" s="35">
        <f>SUMIF('Detail Budget'!$C$11:$C$36,$K$39,'Detail Budget'!J$11:J$36)</f>
        <v>0</v>
      </c>
      <c r="M41" s="35">
        <f>SUMIF('Detail Budget'!$C$11:$C$36,$K$39,'Detail Budget'!K$11:K$36)</f>
        <v>0</v>
      </c>
      <c r="N41" s="35">
        <f>SUMIF('Detail Budget'!$C$11:$C$36,$K$39,'Detail Budget'!L$11:L$36)</f>
        <v>0</v>
      </c>
      <c r="O41" s="35">
        <f>SUMIF('Detail Budget'!$C$11:$C$36,$K$39,'Detail Budget'!N$11:N$36)</f>
        <v>0</v>
      </c>
      <c r="P41" s="70">
        <f t="shared" ref="P41:P48" si="11">SUM(K41:O41)</f>
        <v>0</v>
      </c>
    </row>
    <row r="42" spans="2:16" s="593" customFormat="1" x14ac:dyDescent="0.25">
      <c r="B42" s="69" t="s">
        <v>16</v>
      </c>
      <c r="C42" s="35">
        <f>SUMIF('Detail Budget'!$C$41:$C$66,$C$39,'Detail Budget'!I$41:I$66)</f>
        <v>0</v>
      </c>
      <c r="D42" s="35">
        <f>SUMIF('Detail Budget'!$C$41:$C$66,$C$39,'Detail Budget'!J$41:J$66)</f>
        <v>0</v>
      </c>
      <c r="E42" s="35">
        <f>SUMIF('Detail Budget'!$C$41:$C$66,$C$39,'Detail Budget'!K$41:K$66)</f>
        <v>0</v>
      </c>
      <c r="F42" s="35">
        <f>SUMIF('Detail Budget'!$C$41:$C$66,$C$39,'Detail Budget'!L$41:L$66)</f>
        <v>0</v>
      </c>
      <c r="G42" s="35">
        <f>SUMIF('Detail Budget'!$C$41:$C$66,$C$39,'Detail Budget'!N$41:N$66)</f>
        <v>0</v>
      </c>
      <c r="H42" s="70">
        <f t="shared" si="10"/>
        <v>0</v>
      </c>
      <c r="J42" s="69" t="s">
        <v>16</v>
      </c>
      <c r="K42" s="35">
        <f>SUMIF('Detail Budget'!$C$41:$C$66,$K$39,'Detail Budget'!I$41:I$66)</f>
        <v>0</v>
      </c>
      <c r="L42" s="35">
        <f>SUMIF('Detail Budget'!$C$41:$C$66,$K$39,'Detail Budget'!J$41:J$66)</f>
        <v>0</v>
      </c>
      <c r="M42" s="35">
        <f>SUMIF('Detail Budget'!$C$41:$C$66,$K$39,'Detail Budget'!K$41:K$66)</f>
        <v>0</v>
      </c>
      <c r="N42" s="35">
        <f>SUMIF('Detail Budget'!$C$41:$C$66,$K$39,'Detail Budget'!L$41:L$66)</f>
        <v>0</v>
      </c>
      <c r="O42" s="35">
        <f>SUMIF('Detail Budget'!$C$41:$C$66,$K$39,'Detail Budget'!N$41:N$66)</f>
        <v>0</v>
      </c>
      <c r="P42" s="70">
        <f t="shared" si="11"/>
        <v>0</v>
      </c>
    </row>
    <row r="43" spans="2:16" s="593" customFormat="1" x14ac:dyDescent="0.25">
      <c r="B43" s="69" t="s">
        <v>23</v>
      </c>
      <c r="C43" s="35">
        <f>SUMIF('Detail Budget'!$B$72:$B$78,$C$39,'Detail Budget'!I$72:I$78)</f>
        <v>0</v>
      </c>
      <c r="D43" s="35">
        <f>SUMIF('Detail Budget'!$B$72:$B$78,$C$39,'Detail Budget'!J$72:J$78)</f>
        <v>0</v>
      </c>
      <c r="E43" s="35">
        <f>SUMIF('Detail Budget'!$B$72:$B$78,$C$39,'Detail Budget'!K$72:K$78)</f>
        <v>0</v>
      </c>
      <c r="F43" s="35">
        <f>SUMIF('Detail Budget'!$B$72:$B$78,$C$39,'Detail Budget'!L$72:L$78)</f>
        <v>0</v>
      </c>
      <c r="G43" s="35">
        <f>SUMIF('Detail Budget'!$B$72:$B$78,$C$39,'Detail Budget'!N$72:N$78)</f>
        <v>0</v>
      </c>
      <c r="H43" s="70">
        <f t="shared" si="10"/>
        <v>0</v>
      </c>
      <c r="J43" s="69" t="s">
        <v>23</v>
      </c>
      <c r="K43" s="35">
        <f>SUMIF('Detail Budget'!$B$72:$B$78,$K$39,'Detail Budget'!I$72:I$78)</f>
        <v>0</v>
      </c>
      <c r="L43" s="35">
        <f>SUMIF('Detail Budget'!$B$72:$B$78,$K$39,'Detail Budget'!J$72:J$78)</f>
        <v>0</v>
      </c>
      <c r="M43" s="35">
        <f>SUMIF('Detail Budget'!$B$72:$B$78,$K$39,'Detail Budget'!K$72:K$78)</f>
        <v>0</v>
      </c>
      <c r="N43" s="35">
        <f>SUMIF('Detail Budget'!$B$72:$B$78,$K$39,'Detail Budget'!L$72:L$78)</f>
        <v>0</v>
      </c>
      <c r="O43" s="35">
        <f>SUMIF('Detail Budget'!$B$72:$B$78,$K$39,'Detail Budget'!N$72:N$78)</f>
        <v>0</v>
      </c>
      <c r="P43" s="70">
        <f t="shared" si="11"/>
        <v>0</v>
      </c>
    </row>
    <row r="44" spans="2:16" s="593" customFormat="1" x14ac:dyDescent="0.25">
      <c r="B44" s="69" t="s">
        <v>26</v>
      </c>
      <c r="C44" s="35">
        <f>SUMIF('Detail Budget'!$B$82:$B$93,$C$39,'Detail Budget'!I$82:I$93)</f>
        <v>0</v>
      </c>
      <c r="D44" s="35">
        <f>SUMIF('Detail Budget'!$B$82:$B$93,$C$39,'Detail Budget'!J$82:J$93)</f>
        <v>0</v>
      </c>
      <c r="E44" s="35">
        <f>SUMIF('Detail Budget'!$B$82:$B$93,$C$39,'Detail Budget'!K$82:K$93)</f>
        <v>0</v>
      </c>
      <c r="F44" s="35">
        <f>SUMIF('Detail Budget'!$B$82:$B$93,$C$39,'Detail Budget'!L$82:L$93)</f>
        <v>0</v>
      </c>
      <c r="G44" s="35">
        <f>SUMIF('Detail Budget'!$B$82:$B$93,$C$39,'Detail Budget'!N$82:N$93)</f>
        <v>0</v>
      </c>
      <c r="H44" s="70">
        <f t="shared" si="10"/>
        <v>0</v>
      </c>
      <c r="J44" s="69" t="s">
        <v>26</v>
      </c>
      <c r="K44" s="35">
        <f>SUMIF('Detail Budget'!$B$82:$B$93,$K$39,'Detail Budget'!I$82:I$93)</f>
        <v>0</v>
      </c>
      <c r="L44" s="35">
        <f>SUMIF('Detail Budget'!$B$82:$B$93,$K$39,'Detail Budget'!J$82:J$93)</f>
        <v>0</v>
      </c>
      <c r="M44" s="35">
        <f>SUMIF('Detail Budget'!$B$82:$B$93,$K$39,'Detail Budget'!K$82:K$93)</f>
        <v>0</v>
      </c>
      <c r="N44" s="35">
        <f>SUMIF('Detail Budget'!$B$82:$B$93,$K$39,'Detail Budget'!L$82:L$93)</f>
        <v>0</v>
      </c>
      <c r="O44" s="35">
        <f>SUMIF('Detail Budget'!$B$82:$B$93,$K$39,'Detail Budget'!N$82:N$93)</f>
        <v>0</v>
      </c>
      <c r="P44" s="70">
        <f t="shared" si="11"/>
        <v>0</v>
      </c>
    </row>
    <row r="45" spans="2:16" s="593" customFormat="1" x14ac:dyDescent="0.25">
      <c r="B45" s="69" t="s">
        <v>29</v>
      </c>
      <c r="C45" s="35">
        <f>SUMIF('Detail Budget'!$B$97:$B$120,$C$39,'Detail Budget'!I$97:I$120)</f>
        <v>0</v>
      </c>
      <c r="D45" s="35">
        <f>SUMIF('Detail Budget'!$B$97:$B$120,$C$39,'Detail Budget'!J$97:J$120)</f>
        <v>0</v>
      </c>
      <c r="E45" s="35">
        <f>SUMIF('Detail Budget'!$B$97:$B$120,$C$39,'Detail Budget'!K$97:K$120)</f>
        <v>0</v>
      </c>
      <c r="F45" s="35">
        <f>SUMIF('Detail Budget'!$B$97:$B$120,$C$39,'Detail Budget'!L$97:L$120)</f>
        <v>0</v>
      </c>
      <c r="G45" s="35">
        <f>SUMIF('Detail Budget'!$B$97:$B$120,$C$39,'Detail Budget'!N$97:N$120)</f>
        <v>0</v>
      </c>
      <c r="H45" s="70">
        <f t="shared" si="10"/>
        <v>0</v>
      </c>
      <c r="J45" s="69" t="s">
        <v>29</v>
      </c>
      <c r="K45" s="35">
        <f>SUMIF('Detail Budget'!$B$97:$B$120,$K$39,'Detail Budget'!I$97:I$120)</f>
        <v>0</v>
      </c>
      <c r="L45" s="35">
        <f>SUMIF('Detail Budget'!$B$97:$B$120,$K$39,'Detail Budget'!J$97:J$120)</f>
        <v>0</v>
      </c>
      <c r="M45" s="35">
        <f>SUMIF('Detail Budget'!$B$97:$B$120,$K$39,'Detail Budget'!K$97:K$120)</f>
        <v>0</v>
      </c>
      <c r="N45" s="35">
        <f>SUMIF('Detail Budget'!$B$97:$B$120,$K$39,'Detail Budget'!L$97:L$120)</f>
        <v>0</v>
      </c>
      <c r="O45" s="35">
        <f>SUMIF('Detail Budget'!$B$97:$B$120,$K$39,'Detail Budget'!N$97:N$120)</f>
        <v>0</v>
      </c>
      <c r="P45" s="70">
        <f t="shared" si="11"/>
        <v>0</v>
      </c>
    </row>
    <row r="46" spans="2:16" s="593" customFormat="1" x14ac:dyDescent="0.25">
      <c r="B46" s="69" t="s">
        <v>36</v>
      </c>
      <c r="C46" s="35">
        <f>SUMIF('Detail Budget'!$B$124:$B$140,$C$39,'Detail Budget'!I$124:I$140)</f>
        <v>0</v>
      </c>
      <c r="D46" s="35">
        <f>SUMIF('Detail Budget'!$B$124:$B$140,$C$39,'Detail Budget'!J$124:J$140)</f>
        <v>0</v>
      </c>
      <c r="E46" s="35">
        <f>SUMIF('Detail Budget'!$B$124:$B$140,$C$39,'Detail Budget'!K$124:K$140)</f>
        <v>0</v>
      </c>
      <c r="F46" s="35">
        <f>SUMIF('Detail Budget'!$B$124:$B$140,$C$39,'Detail Budget'!L$124:L$140)</f>
        <v>0</v>
      </c>
      <c r="G46" s="35">
        <f>SUMIF('Detail Budget'!$B$124:$B$140,$C$39,'Detail Budget'!N$124:N$140)</f>
        <v>0</v>
      </c>
      <c r="H46" s="70">
        <f t="shared" si="10"/>
        <v>0</v>
      </c>
      <c r="J46" s="69" t="s">
        <v>36</v>
      </c>
      <c r="K46" s="35">
        <f>SUMIFS('Detail Budget'!I$124:I$140,'Detail Budget'!$A$124:$A$140,"&lt;&gt;Space",'Detail Budget'!$B$124:$B$140,$K$39)</f>
        <v>0</v>
      </c>
      <c r="L46" s="35">
        <f>SUMIFS('Detail Budget'!J$124:J$140,'Detail Budget'!$A$124:$A$140,"&lt;&gt;Space",'Detail Budget'!$B$124:$B$140,$K$39)</f>
        <v>0</v>
      </c>
      <c r="M46" s="35">
        <f>SUMIFS('Detail Budget'!K$124:K$140,'Detail Budget'!$A$124:$A$140,"&lt;&gt;Space",'Detail Budget'!$B$124:$B$140,$K$39)</f>
        <v>0</v>
      </c>
      <c r="N46" s="35">
        <f>SUMIFS('Detail Budget'!L$124:L$140,'Detail Budget'!$A$124:$A$140,"&lt;&gt;Space",'Detail Budget'!$B$124:$B$140,$K$39)</f>
        <v>0</v>
      </c>
      <c r="O46" s="35">
        <f>SUMIFS('Detail Budget'!N$124:N$140,'Detail Budget'!$A$124:$A$140,"&lt;&gt;Space",'Detail Budget'!$B$124:$B$140,$K$39)</f>
        <v>0</v>
      </c>
      <c r="P46" s="70">
        <f t="shared" si="11"/>
        <v>0</v>
      </c>
    </row>
    <row r="47" spans="2:16" s="593" customFormat="1" x14ac:dyDescent="0.25">
      <c r="B47" s="531" t="s">
        <v>209</v>
      </c>
      <c r="C47" s="35">
        <f>SUMIF('Detail Budget'!$B$144:$B$148,$C$39,'Detail Budget'!I$144:I$148)</f>
        <v>0</v>
      </c>
      <c r="D47" s="35">
        <f>SUMIF('Detail Budget'!$B$144:$B$148,$C$39,'Detail Budget'!J$144:J$148)</f>
        <v>0</v>
      </c>
      <c r="E47" s="35">
        <f>SUMIF('Detail Budget'!$B$144:$B$148,$C$39,'Detail Budget'!K$144:K$148)</f>
        <v>0</v>
      </c>
      <c r="F47" s="35">
        <f>SUMIF('Detail Budget'!$B$144:$B$148,$C$39,'Detail Budget'!L$144:L$148)</f>
        <v>0</v>
      </c>
      <c r="G47" s="35">
        <f>SUMIF('Detail Budget'!$B$144:$B$148,$C$39,'Detail Budget'!N$144:N$148)</f>
        <v>0</v>
      </c>
      <c r="H47" s="70">
        <f t="shared" si="10"/>
        <v>0</v>
      </c>
      <c r="J47" s="531" t="s">
        <v>209</v>
      </c>
      <c r="K47" s="35">
        <f>SUMIF('Detail Budget'!$B$144:$B$148,$K$39,'Detail Budget'!I$144:I$148)</f>
        <v>0</v>
      </c>
      <c r="L47" s="35">
        <f>SUMIF('Detail Budget'!$B$144:$B$148,$K$39,'Detail Budget'!J$144:J$148)</f>
        <v>0</v>
      </c>
      <c r="M47" s="35">
        <f>SUMIF('Detail Budget'!$B$144:$B$148,$K$39,'Detail Budget'!K$144:K$148)</f>
        <v>0</v>
      </c>
      <c r="N47" s="35">
        <f>SUMIF('Detail Budget'!$B$144:$B$148,$K$39,'Detail Budget'!L$144:L$148)</f>
        <v>0</v>
      </c>
      <c r="O47" s="35">
        <f>SUMIF('Detail Budget'!$B$144:$B$148,$K$39,'Detail Budget'!N$144:N$148)</f>
        <v>0</v>
      </c>
      <c r="P47" s="70">
        <f t="shared" si="11"/>
        <v>0</v>
      </c>
    </row>
    <row r="48" spans="2:16" s="593" customFormat="1" x14ac:dyDescent="0.25">
      <c r="B48" s="69" t="s">
        <v>42</v>
      </c>
      <c r="C48" s="35">
        <f>SUMIF('Detail Budget'!$B$152:$B$157,$C$39,'Detail Budget'!I$152:I$157)</f>
        <v>0</v>
      </c>
      <c r="D48" s="35">
        <f>SUMIF('Detail Budget'!$B$152:$B$157,$C$39,'Detail Budget'!J$152:J$157)</f>
        <v>0</v>
      </c>
      <c r="E48" s="35">
        <f>SUMIF('Detail Budget'!$B$152:$B$157,$C$39,'Detail Budget'!K$152:K$157)</f>
        <v>0</v>
      </c>
      <c r="F48" s="35">
        <f>SUMIF('Detail Budget'!$B$152:$B$157,$C$39,'Detail Budget'!L$152:L$157)</f>
        <v>0</v>
      </c>
      <c r="G48" s="35">
        <f>SUMIF('Detail Budget'!$B$152:$B$157,$C$39,'Detail Budget'!N$152:N$157)</f>
        <v>0</v>
      </c>
      <c r="H48" s="70">
        <f t="shared" si="10"/>
        <v>0</v>
      </c>
      <c r="J48" s="69" t="s">
        <v>42</v>
      </c>
      <c r="K48" s="35">
        <f>SUMIF('Detail Budget'!$B$152:$B$157,$K$39,'Detail Budget'!I$152:I$157)</f>
        <v>0</v>
      </c>
      <c r="L48" s="35">
        <f>SUMIF('Detail Budget'!$B$152:$B$157,$K$39,'Detail Budget'!J$152:J$157)</f>
        <v>0</v>
      </c>
      <c r="M48" s="35">
        <f>SUMIF('Detail Budget'!$B$152:$B$157,$K$39,'Detail Budget'!K$152:K$157)</f>
        <v>0</v>
      </c>
      <c r="N48" s="35">
        <f>SUMIF('Detail Budget'!$B$152:$B$157,$K$39,'Detail Budget'!L$152:L$157)</f>
        <v>0</v>
      </c>
      <c r="O48" s="35">
        <f>SUMIF('Detail Budget'!$B$152:$B$157,$K$39,'Detail Budget'!N$152:N$157)</f>
        <v>0</v>
      </c>
      <c r="P48" s="70">
        <f t="shared" si="11"/>
        <v>0</v>
      </c>
    </row>
    <row r="49" spans="2:16" s="593" customFormat="1" x14ac:dyDescent="0.25">
      <c r="B49" s="69"/>
      <c r="C49" s="35"/>
      <c r="E49" s="35"/>
      <c r="G49" s="35"/>
      <c r="H49" s="70"/>
      <c r="J49" s="69"/>
      <c r="K49" s="35"/>
      <c r="M49" s="35"/>
      <c r="O49" s="35"/>
      <c r="P49" s="70"/>
    </row>
    <row r="50" spans="2:16" s="593" customFormat="1" x14ac:dyDescent="0.25">
      <c r="B50" s="71" t="s">
        <v>69</v>
      </c>
      <c r="C50" s="72">
        <f t="shared" ref="C50:G50" si="12">SUM(C41:C49)</f>
        <v>0</v>
      </c>
      <c r="D50" s="72">
        <f t="shared" si="12"/>
        <v>0</v>
      </c>
      <c r="E50" s="72">
        <f t="shared" si="12"/>
        <v>0</v>
      </c>
      <c r="F50" s="72">
        <f t="shared" si="12"/>
        <v>0</v>
      </c>
      <c r="G50" s="72">
        <f t="shared" si="12"/>
        <v>0</v>
      </c>
      <c r="H50" s="73">
        <f>SUM(C50:G50)</f>
        <v>0</v>
      </c>
      <c r="J50" s="71" t="s">
        <v>69</v>
      </c>
      <c r="K50" s="72">
        <f t="shared" ref="K50:O50" si="13">SUM(K41:K49)</f>
        <v>0</v>
      </c>
      <c r="L50" s="72">
        <f t="shared" si="13"/>
        <v>0</v>
      </c>
      <c r="M50" s="72">
        <f t="shared" si="13"/>
        <v>0</v>
      </c>
      <c r="N50" s="72">
        <f t="shared" si="13"/>
        <v>0</v>
      </c>
      <c r="O50" s="72">
        <f t="shared" si="13"/>
        <v>0</v>
      </c>
      <c r="P50" s="73">
        <f>SUM(K50:O50)</f>
        <v>0</v>
      </c>
    </row>
    <row r="51" spans="2:16" s="593" customFormat="1" x14ac:dyDescent="0.25">
      <c r="B51" s="69" t="s">
        <v>71</v>
      </c>
      <c r="C51" s="35">
        <f>C50-IF(IDC_equipment="Yes",C43,0)-IF(IDC_partsupp="Yes",C45,0)-IF(IDC_tuition="Yes",C48,0)-IF(IDC_Space="Yes",C47,0)</f>
        <v>0</v>
      </c>
      <c r="D51" s="35">
        <f>D50-IF(IDC_equipment="Yes",D43,0)-IF(IDC_partsupp="Yes",D45,0)-IF(IDC_tuition="Yes",D48,0)-IF(IDC_Space="Yes",D47,0)</f>
        <v>0</v>
      </c>
      <c r="E51" s="35">
        <f>E50-IF(IDC_equipment="Yes",E43,0)-IF(IDC_partsupp="Yes",E45,0)-IF(IDC_tuition="Yes",E48,0)-IF(IDC_Space="Yes",E47,0)</f>
        <v>0</v>
      </c>
      <c r="F51" s="35">
        <f>F50-IF(IDC_equipment="Yes",F43,0)-IF(IDC_partsupp="Yes",F45,0)-IF(IDC_tuition="Yes",F48,0)-IF(IDC_Space="Yes",F47,0)</f>
        <v>0</v>
      </c>
      <c r="G51" s="35">
        <f>G50-IF(IDC_equipment="Yes",G43,0)-IF(IDC_partsupp="Yes",G45,0)-IF(IDC_tuition="Yes",G48,0)-IF(IDC_Space="Yes",G47,0)</f>
        <v>0</v>
      </c>
      <c r="H51" s="70">
        <f>SUM(C51:G51)</f>
        <v>0</v>
      </c>
      <c r="J51" s="69" t="s">
        <v>71</v>
      </c>
      <c r="K51" s="35">
        <f>K50-IF(IDC_equipment="Yes",K43,0)-IF(IDC_partsupp="Yes",K45,0)-IF(IDC_tuition="Yes",K48,0)-IF(IDC_Space="Yes",K47,0)</f>
        <v>0</v>
      </c>
      <c r="L51" s="35">
        <f>L50-IF(IDC_equipment="Yes",L43,0)-IF(IDC_partsupp="Yes",L45,0)-IF(IDC_tuition="Yes",L48,0)-IF(IDC_Space="Yes",L47,0)</f>
        <v>0</v>
      </c>
      <c r="M51" s="35">
        <f>M50-IF(IDC_equipment="Yes",M43,0)-IF(IDC_partsupp="Yes",M45,0)-IF(IDC_tuition="Yes",M48,0)-IF(IDC_Space="Yes",M47,0)</f>
        <v>0</v>
      </c>
      <c r="N51" s="35">
        <f>N50-IF(IDC_equipment="Yes",N43,0)-IF(IDC_partsupp="Yes",N45,0)-IF(IDC_tuition="Yes",N48,0)-IF(IDC_Space="Yes",N47,0)</f>
        <v>0</v>
      </c>
      <c r="O51" s="35">
        <f>O50-IF(IDC_equipment="Yes",O43,0)-IF(IDC_partsupp="Yes",O45,0)-IF(IDC_tuition="Yes",O48,0)-IF(IDC_Space="Yes",O47,0)</f>
        <v>0</v>
      </c>
      <c r="P51" s="70">
        <f>SUM(K51:O51)</f>
        <v>0</v>
      </c>
    </row>
    <row r="52" spans="2:16" s="593" customFormat="1" x14ac:dyDescent="0.25">
      <c r="B52" s="71" t="s">
        <v>74</v>
      </c>
      <c r="C52" s="72">
        <f>ROUND(C51*'Detail Budget'!I$175,0)</f>
        <v>0</v>
      </c>
      <c r="D52" s="72">
        <f>ROUND(D51*'Detail Budget'!J$175,0)</f>
        <v>0</v>
      </c>
      <c r="E52" s="72">
        <f>ROUND(E51*'Detail Budget'!K$175,0)</f>
        <v>0</v>
      </c>
      <c r="F52" s="72">
        <f>ROUND(F51*'Detail Budget'!L$175,0)</f>
        <v>0</v>
      </c>
      <c r="G52" s="72">
        <f>ROUND(G51*'Detail Budget'!N$175,0)</f>
        <v>0</v>
      </c>
      <c r="H52" s="73">
        <f>SUM(C52:G52)</f>
        <v>0</v>
      </c>
      <c r="J52" s="71" t="s">
        <v>74</v>
      </c>
      <c r="K52" s="72">
        <f>ROUND(K51*'Detail Budget'!I$175,0)</f>
        <v>0</v>
      </c>
      <c r="L52" s="72">
        <f>ROUND(L51*'Detail Budget'!J$175,0)</f>
        <v>0</v>
      </c>
      <c r="M52" s="72">
        <f>ROUND(M51*'Detail Budget'!K$175,0)</f>
        <v>0</v>
      </c>
      <c r="N52" s="72">
        <f>ROUND(N51*'Detail Budget'!L$175,0)</f>
        <v>0</v>
      </c>
      <c r="O52" s="72">
        <f>ROUND(O51*'Detail Budget'!N$175,0)</f>
        <v>0</v>
      </c>
      <c r="P52" s="73">
        <f>ROUND(SUM(K52:O52),0)</f>
        <v>0</v>
      </c>
    </row>
    <row r="53" spans="2:16" s="593" customFormat="1" x14ac:dyDescent="0.25">
      <c r="B53" s="86" t="s">
        <v>88</v>
      </c>
      <c r="C53" s="89">
        <f t="shared" ref="C53:H53" si="14">C50+C52</f>
        <v>0</v>
      </c>
      <c r="D53" s="89">
        <f t="shared" si="14"/>
        <v>0</v>
      </c>
      <c r="E53" s="89">
        <f t="shared" si="14"/>
        <v>0</v>
      </c>
      <c r="F53" s="89">
        <f t="shared" si="14"/>
        <v>0</v>
      </c>
      <c r="G53" s="89">
        <f t="shared" si="14"/>
        <v>0</v>
      </c>
      <c r="H53" s="91">
        <f t="shared" si="14"/>
        <v>0</v>
      </c>
      <c r="J53" s="86" t="s">
        <v>88</v>
      </c>
      <c r="K53" s="89">
        <f t="shared" ref="K53:P53" si="15">K50+K52</f>
        <v>0</v>
      </c>
      <c r="L53" s="89">
        <f t="shared" si="15"/>
        <v>0</v>
      </c>
      <c r="M53" s="89">
        <f t="shared" si="15"/>
        <v>0</v>
      </c>
      <c r="N53" s="89">
        <f t="shared" si="15"/>
        <v>0</v>
      </c>
      <c r="O53" s="89">
        <f t="shared" si="15"/>
        <v>0</v>
      </c>
      <c r="P53" s="91">
        <f t="shared" si="15"/>
        <v>0</v>
      </c>
    </row>
    <row r="54" spans="2:16" s="593" customFormat="1" x14ac:dyDescent="0.25"/>
    <row r="55" spans="2:16" s="593" customFormat="1" x14ac:dyDescent="0.25"/>
    <row r="56" spans="2:16" s="593" customFormat="1" x14ac:dyDescent="0.25">
      <c r="B56" s="4" t="s">
        <v>3</v>
      </c>
      <c r="C56" s="51"/>
      <c r="D56" s="498" t="s">
        <v>267</v>
      </c>
      <c r="E56" s="7"/>
      <c r="F56" s="7"/>
      <c r="G56" s="6" t="s">
        <v>18</v>
      </c>
      <c r="H56" s="9"/>
      <c r="J56" s="4" t="s">
        <v>3</v>
      </c>
      <c r="K56" s="51"/>
      <c r="L56" s="498" t="s">
        <v>267</v>
      </c>
      <c r="M56" s="7"/>
      <c r="N56" s="7"/>
      <c r="O56" s="6" t="s">
        <v>18</v>
      </c>
      <c r="P56" s="9"/>
    </row>
    <row r="57" spans="2:16" s="593" customFormat="1" x14ac:dyDescent="0.25">
      <c r="B57" s="10"/>
      <c r="C57" s="11" t="s">
        <v>4</v>
      </c>
      <c r="D57" s="11" t="s">
        <v>5</v>
      </c>
      <c r="E57" s="11" t="s">
        <v>6</v>
      </c>
      <c r="F57" s="11" t="s">
        <v>7</v>
      </c>
      <c r="G57" s="11" t="s">
        <v>8</v>
      </c>
      <c r="H57" s="12" t="s">
        <v>9</v>
      </c>
      <c r="J57" s="10"/>
      <c r="K57" s="11" t="s">
        <v>4</v>
      </c>
      <c r="L57" s="11" t="s">
        <v>5</v>
      </c>
      <c r="M57" s="11" t="s">
        <v>6</v>
      </c>
      <c r="N57" s="11" t="s">
        <v>7</v>
      </c>
      <c r="O57" s="11" t="s">
        <v>8</v>
      </c>
      <c r="P57" s="12" t="s">
        <v>9</v>
      </c>
    </row>
    <row r="58" spans="2:16" s="593" customFormat="1" x14ac:dyDescent="0.25">
      <c r="B58" s="69" t="s">
        <v>10</v>
      </c>
      <c r="C58" s="35">
        <f>SUMIF('Detail Budget'!$C$11:$C$36,$C$56,'Detail Budget'!I$11:I$36)</f>
        <v>0</v>
      </c>
      <c r="D58" s="35">
        <f>SUMIF('Detail Budget'!$C$11:$C$36,$C$56,'Detail Budget'!J$11:J$36)</f>
        <v>0</v>
      </c>
      <c r="E58" s="35">
        <f>SUMIF('Detail Budget'!$C$11:$C$36,$C$56,'Detail Budget'!K$11:K$36)</f>
        <v>0</v>
      </c>
      <c r="F58" s="35">
        <f>SUMIF('Detail Budget'!$C$11:$C$36,$C$56,'Detail Budget'!L$11:L$36)</f>
        <v>0</v>
      </c>
      <c r="G58" s="35">
        <f>SUMIF('Detail Budget'!$C$11:$C$36,$C$56,'Detail Budget'!N$11:N$36)</f>
        <v>0</v>
      </c>
      <c r="H58" s="70">
        <f t="shared" ref="H58:H65" si="16">SUM(C58:G58)</f>
        <v>0</v>
      </c>
      <c r="J58" s="69" t="s">
        <v>10</v>
      </c>
      <c r="K58" s="35">
        <f>SUMIF('Detail Budget'!$C$11:$C$36,$K$56,'Detail Budget'!I$11:I$36)</f>
        <v>0</v>
      </c>
      <c r="L58" s="35">
        <f>SUMIF('Detail Budget'!$C$11:$C$36,$K$56,'Detail Budget'!J$11:J$36)</f>
        <v>0</v>
      </c>
      <c r="M58" s="35">
        <f>SUMIF('Detail Budget'!$C$11:$C$36,$K$56,'Detail Budget'!K$11:K$36)</f>
        <v>0</v>
      </c>
      <c r="N58" s="35">
        <f>SUMIF('Detail Budget'!$C$11:$C$36,$K$56,'Detail Budget'!L$11:L$36)</f>
        <v>0</v>
      </c>
      <c r="O58" s="35">
        <f>SUMIF('Detail Budget'!$C$11:$C$36,$K$56,'Detail Budget'!N$11:N$36)</f>
        <v>0</v>
      </c>
      <c r="P58" s="70">
        <f t="shared" ref="P58:P65" si="17">SUM(K58:O58)</f>
        <v>0</v>
      </c>
    </row>
    <row r="59" spans="2:16" s="593" customFormat="1" x14ac:dyDescent="0.25">
      <c r="B59" s="69" t="s">
        <v>16</v>
      </c>
      <c r="C59" s="35">
        <f>SUMIF('Detail Budget'!$C$41:$C$66,$C$56,'Detail Budget'!I$41:I$66)</f>
        <v>0</v>
      </c>
      <c r="D59" s="35">
        <f>SUMIF('Detail Budget'!$C$41:$C$66,$C$56,'Detail Budget'!J$41:J$66)</f>
        <v>0</v>
      </c>
      <c r="E59" s="35">
        <f>SUMIF('Detail Budget'!$C$41:$C$66,$C$56,'Detail Budget'!K$41:K$66)</f>
        <v>0</v>
      </c>
      <c r="F59" s="35">
        <f>SUMIF('Detail Budget'!$C$41:$C$66,$C$56,'Detail Budget'!L$41:L$66)</f>
        <v>0</v>
      </c>
      <c r="G59" s="35">
        <f>SUMIF('Detail Budget'!$C$41:$C$66,$C$56,'Detail Budget'!N$41:N$66)</f>
        <v>0</v>
      </c>
      <c r="H59" s="70">
        <f t="shared" si="16"/>
        <v>0</v>
      </c>
      <c r="J59" s="69" t="s">
        <v>16</v>
      </c>
      <c r="K59" s="35">
        <f>SUMIF('Detail Budget'!$C$41:$C$66,$K$56,'Detail Budget'!I$41:I$66)</f>
        <v>0</v>
      </c>
      <c r="L59" s="35">
        <f>SUMIF('Detail Budget'!$C$41:$C$66,$K$56,'Detail Budget'!J$41:J$66)</f>
        <v>0</v>
      </c>
      <c r="M59" s="35">
        <f>SUMIF('Detail Budget'!$C$41:$C$66,$K$56,'Detail Budget'!K$41:K$66)</f>
        <v>0</v>
      </c>
      <c r="N59" s="35">
        <f>SUMIF('Detail Budget'!$C$41:$C$66,$K$56,'Detail Budget'!L$41:L$66)</f>
        <v>0</v>
      </c>
      <c r="O59" s="35">
        <f>SUMIF('Detail Budget'!$C$41:$C$66,$K$56,'Detail Budget'!N$41:N$66)</f>
        <v>0</v>
      </c>
      <c r="P59" s="70">
        <f t="shared" si="17"/>
        <v>0</v>
      </c>
    </row>
    <row r="60" spans="2:16" s="593" customFormat="1" x14ac:dyDescent="0.25">
      <c r="B60" s="69" t="s">
        <v>23</v>
      </c>
      <c r="C60" s="35">
        <f>SUMIF('Detail Budget'!$B$72:$B$78,$C$56,'Detail Budget'!I$72:I$78)</f>
        <v>0</v>
      </c>
      <c r="D60" s="35">
        <f>SUMIF('Detail Budget'!$B$72:$B$78,$C$56,'Detail Budget'!J$72:J$78)</f>
        <v>0</v>
      </c>
      <c r="E60" s="35">
        <f>SUMIF('Detail Budget'!$B$72:$B$78,$C$56,'Detail Budget'!K$72:K$78)</f>
        <v>0</v>
      </c>
      <c r="F60" s="35">
        <f>SUMIF('Detail Budget'!$B$72:$B$78,$C$56,'Detail Budget'!L$72:L$78)</f>
        <v>0</v>
      </c>
      <c r="G60" s="35">
        <f>SUMIF('Detail Budget'!$B$72:$B$78,$C$56,'Detail Budget'!N$72:N$78)</f>
        <v>0</v>
      </c>
      <c r="H60" s="70">
        <f t="shared" si="16"/>
        <v>0</v>
      </c>
      <c r="J60" s="69" t="s">
        <v>23</v>
      </c>
      <c r="K60" s="35">
        <f>SUMIF('Detail Budget'!$B$72:$B$78,$K$56,'Detail Budget'!I$72:I$78)</f>
        <v>0</v>
      </c>
      <c r="L60" s="35">
        <f>SUMIF('Detail Budget'!$B$72:$B$78,$K$56,'Detail Budget'!J$72:J$78)</f>
        <v>0</v>
      </c>
      <c r="M60" s="35">
        <f>SUMIF('Detail Budget'!$B$72:$B$78,$K$56,'Detail Budget'!K$72:K$78)</f>
        <v>0</v>
      </c>
      <c r="N60" s="35">
        <f>SUMIF('Detail Budget'!$B$72:$B$78,$K$56,'Detail Budget'!L$72:L$78)</f>
        <v>0</v>
      </c>
      <c r="O60" s="35">
        <f>SUMIF('Detail Budget'!$B$72:$B$78,$K$56,'Detail Budget'!N$72:N$78)</f>
        <v>0</v>
      </c>
      <c r="P60" s="70">
        <f t="shared" si="17"/>
        <v>0</v>
      </c>
    </row>
    <row r="61" spans="2:16" s="593" customFormat="1" x14ac:dyDescent="0.25">
      <c r="B61" s="69" t="s">
        <v>26</v>
      </c>
      <c r="C61" s="35">
        <f>SUMIF('Detail Budget'!$B$82:$B$93,$C$56,'Detail Budget'!I$82:I$93)</f>
        <v>0</v>
      </c>
      <c r="D61" s="35">
        <f>SUMIF('Detail Budget'!$B$82:$B$93,$C$56,'Detail Budget'!J$82:J$93)</f>
        <v>0</v>
      </c>
      <c r="E61" s="35">
        <f>SUMIF('Detail Budget'!$B$82:$B$93,$C$56,'Detail Budget'!K$82:K$93)</f>
        <v>0</v>
      </c>
      <c r="F61" s="35">
        <f>SUMIF('Detail Budget'!$B$82:$B$93,$C$56,'Detail Budget'!L$82:L$93)</f>
        <v>0</v>
      </c>
      <c r="G61" s="35">
        <f>SUMIF('Detail Budget'!$B$82:$B$93,$C$56,'Detail Budget'!N$82:N$93)</f>
        <v>0</v>
      </c>
      <c r="H61" s="70">
        <f t="shared" si="16"/>
        <v>0</v>
      </c>
      <c r="J61" s="69" t="s">
        <v>26</v>
      </c>
      <c r="K61" s="35">
        <f>SUMIF('Detail Budget'!$B$82:$B$93,$K$56,'Detail Budget'!I$82:I$93)</f>
        <v>0</v>
      </c>
      <c r="L61" s="35">
        <f>SUMIF('Detail Budget'!$B$82:$B$93,$K$56,'Detail Budget'!J$82:J$93)</f>
        <v>0</v>
      </c>
      <c r="M61" s="35">
        <f>SUMIF('Detail Budget'!$B$82:$B$93,$K$56,'Detail Budget'!K$82:K$93)</f>
        <v>0</v>
      </c>
      <c r="N61" s="35">
        <f>SUMIF('Detail Budget'!$B$82:$B$93,$K$56,'Detail Budget'!L$82:L$93)</f>
        <v>0</v>
      </c>
      <c r="O61" s="35">
        <f>SUMIF('Detail Budget'!$B$82:$B$93,$K$56,'Detail Budget'!N$82:N$93)</f>
        <v>0</v>
      </c>
      <c r="P61" s="70">
        <f t="shared" si="17"/>
        <v>0</v>
      </c>
    </row>
    <row r="62" spans="2:16" s="593" customFormat="1" x14ac:dyDescent="0.25">
      <c r="B62" s="69" t="s">
        <v>29</v>
      </c>
      <c r="C62" s="35">
        <f>SUMIF('Detail Budget'!$B$97:$B$120,$C$56,'Detail Budget'!I$97:I$120)</f>
        <v>0</v>
      </c>
      <c r="D62" s="35">
        <f>SUMIF('Detail Budget'!$B$97:$B$120,$C$56,'Detail Budget'!J$97:J$120)</f>
        <v>0</v>
      </c>
      <c r="E62" s="35">
        <f>SUMIF('Detail Budget'!$B$97:$B$120,$C$56,'Detail Budget'!K$97:K$120)</f>
        <v>0</v>
      </c>
      <c r="F62" s="35">
        <f>SUMIF('Detail Budget'!$B$97:$B$120,$C$56,'Detail Budget'!L$97:L$120)</f>
        <v>0</v>
      </c>
      <c r="G62" s="35">
        <f>SUMIF('Detail Budget'!$B$97:$B$120,$C$56,'Detail Budget'!N$97:N$120)</f>
        <v>0</v>
      </c>
      <c r="H62" s="70">
        <f t="shared" si="16"/>
        <v>0</v>
      </c>
      <c r="J62" s="69" t="s">
        <v>29</v>
      </c>
      <c r="K62" s="35">
        <f>SUMIF('Detail Budget'!$B$97:$B$120,$K$56,'Detail Budget'!I$97:I$120)</f>
        <v>0</v>
      </c>
      <c r="L62" s="35">
        <f>SUMIF('Detail Budget'!$B$97:$B$120,$K$56,'Detail Budget'!J$97:J$120)</f>
        <v>0</v>
      </c>
      <c r="M62" s="35">
        <f>SUMIF('Detail Budget'!$B$97:$B$120,$K$56,'Detail Budget'!K$97:K$120)</f>
        <v>0</v>
      </c>
      <c r="N62" s="35">
        <f>SUMIF('Detail Budget'!$B$97:$B$120,$K$56,'Detail Budget'!L$97:L$120)</f>
        <v>0</v>
      </c>
      <c r="O62" s="35">
        <f>SUMIF('Detail Budget'!$B$97:$B$120,$K$56,'Detail Budget'!N$97:N$120)</f>
        <v>0</v>
      </c>
      <c r="P62" s="70">
        <f t="shared" si="17"/>
        <v>0</v>
      </c>
    </row>
    <row r="63" spans="2:16" s="593" customFormat="1" x14ac:dyDescent="0.25">
      <c r="B63" s="69" t="s">
        <v>36</v>
      </c>
      <c r="C63" s="35">
        <f>SUMIF('Detail Budget'!$B$124:$B$140,$C$56,'Detail Budget'!I$124:I$140)</f>
        <v>0</v>
      </c>
      <c r="D63" s="35">
        <f>SUMIF('Detail Budget'!$B$124:$B$140,$C$56,'Detail Budget'!J$124:J$140)</f>
        <v>0</v>
      </c>
      <c r="E63" s="35">
        <f>SUMIF('Detail Budget'!$B$124:$B$140,$C$56,'Detail Budget'!K$124:K$140)</f>
        <v>0</v>
      </c>
      <c r="F63" s="35">
        <f>SUMIF('Detail Budget'!$B$124:$B$140,$C$56,'Detail Budget'!L$124:L$140)</f>
        <v>0</v>
      </c>
      <c r="G63" s="35">
        <f>SUMIF('Detail Budget'!$B$124:$B$140,$C$56,'Detail Budget'!N$124:N$140)</f>
        <v>0</v>
      </c>
      <c r="H63" s="70">
        <f t="shared" si="16"/>
        <v>0</v>
      </c>
      <c r="J63" s="69" t="s">
        <v>36</v>
      </c>
      <c r="K63" s="35">
        <f>SUMIFS('Detail Budget'!I$124:I$140,'Detail Budget'!$A$124:$A$140,"&lt;&gt;Space",'Detail Budget'!$B$124:$B$140,$K$56)</f>
        <v>0</v>
      </c>
      <c r="L63" s="35">
        <f>SUMIFS('Detail Budget'!J$124:J$140,'Detail Budget'!$A$124:$A$140,"&lt;&gt;Space",'Detail Budget'!$B$124:$B$140,$K$56)</f>
        <v>0</v>
      </c>
      <c r="M63" s="35">
        <f>SUMIFS('Detail Budget'!K$124:K$140,'Detail Budget'!$A$124:$A$140,"&lt;&gt;Space",'Detail Budget'!$B$124:$B$140,$K$56)</f>
        <v>0</v>
      </c>
      <c r="N63" s="35">
        <f>SUMIFS('Detail Budget'!L$124:L$140,'Detail Budget'!$A$124:$A$140,"&lt;&gt;Space",'Detail Budget'!$B$124:$B$140,$K$56)</f>
        <v>0</v>
      </c>
      <c r="O63" s="35">
        <f>SUMIFS('Detail Budget'!N$124:N$140,'Detail Budget'!$A$124:$A$140,"&lt;&gt;Space",'Detail Budget'!$B$124:$B$140,$K$56)</f>
        <v>0</v>
      </c>
      <c r="P63" s="70">
        <f t="shared" si="17"/>
        <v>0</v>
      </c>
    </row>
    <row r="64" spans="2:16" s="593" customFormat="1" x14ac:dyDescent="0.25">
      <c r="B64" s="531" t="s">
        <v>209</v>
      </c>
      <c r="C64" s="35">
        <f>SUMIF('Detail Budget'!$B$144:$B$148,$C$56,'Detail Budget'!I$144:I$148)</f>
        <v>0</v>
      </c>
      <c r="D64" s="35">
        <f>SUMIF('Detail Budget'!$B$144:$B$148,$C$56,'Detail Budget'!J$144:J$148)</f>
        <v>0</v>
      </c>
      <c r="E64" s="35">
        <f>SUMIF('Detail Budget'!$B$144:$B$148,$C$56,'Detail Budget'!K$144:K$148)</f>
        <v>0</v>
      </c>
      <c r="F64" s="35">
        <f>SUMIF('Detail Budget'!$B$144:$B$148,$C$56,'Detail Budget'!L$144:L$148)</f>
        <v>0</v>
      </c>
      <c r="G64" s="35">
        <f>SUMIF('Detail Budget'!$B$144:$B$148,$C$56,'Detail Budget'!N$144:N$148)</f>
        <v>0</v>
      </c>
      <c r="H64" s="70">
        <f t="shared" si="16"/>
        <v>0</v>
      </c>
      <c r="J64" s="531" t="s">
        <v>209</v>
      </c>
      <c r="K64" s="35">
        <f>SUMIF('Detail Budget'!$B$144:$B$148,$K$56,'Detail Budget'!I$144:I$148)</f>
        <v>0</v>
      </c>
      <c r="L64" s="35">
        <f>SUMIF('Detail Budget'!$B$144:$B$148,$K$56,'Detail Budget'!J$144:J$148)</f>
        <v>0</v>
      </c>
      <c r="M64" s="35">
        <f>SUMIF('Detail Budget'!$B$144:$B$148,$K$56,'Detail Budget'!K$144:K$148)</f>
        <v>0</v>
      </c>
      <c r="N64" s="35">
        <f>SUMIF('Detail Budget'!$B$144:$B$148,$K$56,'Detail Budget'!L$144:L$148)</f>
        <v>0</v>
      </c>
      <c r="O64" s="35">
        <f>SUMIF('Detail Budget'!$B$144:$B$148,$K$56,'Detail Budget'!N$144:N$148)</f>
        <v>0</v>
      </c>
      <c r="P64" s="70">
        <f t="shared" si="17"/>
        <v>0</v>
      </c>
    </row>
    <row r="65" spans="1:16" s="593" customFormat="1" x14ac:dyDescent="0.25">
      <c r="B65" s="69" t="s">
        <v>42</v>
      </c>
      <c r="C65" s="35">
        <f>SUMIF('Detail Budget'!$B$152:$B$157,$C$56,'Detail Budget'!I$152:I$157)</f>
        <v>0</v>
      </c>
      <c r="D65" s="35">
        <f>SUMIF('Detail Budget'!$B$152:$B$157,$C$56,'Detail Budget'!J$152:J$157)</f>
        <v>0</v>
      </c>
      <c r="E65" s="35">
        <f>SUMIF('Detail Budget'!$B$152:$B$157,$C$56,'Detail Budget'!K$152:K$157)</f>
        <v>0</v>
      </c>
      <c r="F65" s="35">
        <f>SUMIF('Detail Budget'!$B$152:$B$157,$C$56,'Detail Budget'!L$152:L$157)</f>
        <v>0</v>
      </c>
      <c r="G65" s="35">
        <f>SUMIF('Detail Budget'!$B$152:$B$157,$C$56,'Detail Budget'!N$152:N$157)</f>
        <v>0</v>
      </c>
      <c r="H65" s="70">
        <f t="shared" si="16"/>
        <v>0</v>
      </c>
      <c r="J65" s="69" t="s">
        <v>42</v>
      </c>
      <c r="K65" s="35">
        <f>SUMIF('Detail Budget'!$B$152:$B$157,$K$56,'Detail Budget'!I$152:I$157)</f>
        <v>0</v>
      </c>
      <c r="L65" s="35">
        <f>SUMIF('Detail Budget'!$B$152:$B$157,$K$56,'Detail Budget'!J$152:J$157)</f>
        <v>0</v>
      </c>
      <c r="M65" s="35">
        <f>SUMIF('Detail Budget'!$B$152:$B$157,$K$56,'Detail Budget'!K$152:K$157)</f>
        <v>0</v>
      </c>
      <c r="N65" s="35">
        <f>SUMIF('Detail Budget'!$B$152:$B$157,$K$56,'Detail Budget'!L$152:L$157)</f>
        <v>0</v>
      </c>
      <c r="O65" s="35">
        <f>SUMIF('Detail Budget'!$B$152:$B$157,$K$56,'Detail Budget'!N$152:N$157)</f>
        <v>0</v>
      </c>
      <c r="P65" s="70">
        <f t="shared" si="17"/>
        <v>0</v>
      </c>
    </row>
    <row r="66" spans="1:16" s="593" customFormat="1" x14ac:dyDescent="0.25">
      <c r="B66" s="69"/>
      <c r="C66" s="35"/>
      <c r="E66" s="35"/>
      <c r="G66" s="35"/>
      <c r="H66" s="70"/>
      <c r="J66" s="69"/>
      <c r="K66" s="35"/>
      <c r="M66" s="35"/>
      <c r="O66" s="35"/>
      <c r="P66" s="70"/>
    </row>
    <row r="67" spans="1:16" s="593" customFormat="1" x14ac:dyDescent="0.25">
      <c r="B67" s="71" t="s">
        <v>69</v>
      </c>
      <c r="C67" s="72">
        <f t="shared" ref="C67:G67" si="18">SUM(C58:C66)</f>
        <v>0</v>
      </c>
      <c r="D67" s="72">
        <f t="shared" si="18"/>
        <v>0</v>
      </c>
      <c r="E67" s="72">
        <f t="shared" si="18"/>
        <v>0</v>
      </c>
      <c r="F67" s="72">
        <f t="shared" si="18"/>
        <v>0</v>
      </c>
      <c r="G67" s="72">
        <f t="shared" si="18"/>
        <v>0</v>
      </c>
      <c r="H67" s="73">
        <f>SUM(C67:G67)</f>
        <v>0</v>
      </c>
      <c r="J67" s="71" t="s">
        <v>69</v>
      </c>
      <c r="K67" s="72">
        <f t="shared" ref="K67:O67" si="19">SUM(K58:K66)</f>
        <v>0</v>
      </c>
      <c r="L67" s="72">
        <f t="shared" si="19"/>
        <v>0</v>
      </c>
      <c r="M67" s="72">
        <f t="shared" si="19"/>
        <v>0</v>
      </c>
      <c r="N67" s="72">
        <f t="shared" si="19"/>
        <v>0</v>
      </c>
      <c r="O67" s="72">
        <f t="shared" si="19"/>
        <v>0</v>
      </c>
      <c r="P67" s="73">
        <f>SUM(K67:O67)</f>
        <v>0</v>
      </c>
    </row>
    <row r="68" spans="1:16" s="593" customFormat="1" x14ac:dyDescent="0.25">
      <c r="B68" s="69" t="s">
        <v>71</v>
      </c>
      <c r="C68" s="35">
        <f>C67-IF(IDC_equipment="Yes",C60,0)-IF(IDC_partsupp="Yes",C62,0)-IF(IDC_tuition="Yes",C65,0)-IF(IDC_Space="Yes",C64,0)</f>
        <v>0</v>
      </c>
      <c r="D68" s="35">
        <f>D67-IF(IDC_equipment="Yes",D60,0)-IF(IDC_partsupp="Yes",D62,0)-IF(IDC_tuition="Yes",D65,0)-IF(IDC_Space="Yes",D64,0)</f>
        <v>0</v>
      </c>
      <c r="E68" s="35">
        <f>E67-IF(IDC_equipment="Yes",E60,0)-IF(IDC_partsupp="Yes",E62,0)-IF(IDC_tuition="Yes",E65,0)-IF(IDC_Space="Yes",E64,0)</f>
        <v>0</v>
      </c>
      <c r="F68" s="35">
        <f>F67-IF(IDC_equipment="Yes",F60,0)-IF(IDC_partsupp="Yes",F62,0)-IF(IDC_tuition="Yes",F65,0)-IF(IDC_Space="Yes",F64,0)</f>
        <v>0</v>
      </c>
      <c r="G68" s="35">
        <f>G67-IF(IDC_equipment="Yes",G60,0)-IF(IDC_partsupp="Yes",G62,0)-IF(IDC_tuition="Yes",G65,0)-IF(IDC_Space="Yes",G64,0)</f>
        <v>0</v>
      </c>
      <c r="H68" s="70">
        <f>SUM(C68:G68)</f>
        <v>0</v>
      </c>
      <c r="J68" s="69" t="s">
        <v>71</v>
      </c>
      <c r="K68" s="35">
        <f>K67-IF(IDC_equipment="Yes",K60,0)-IF(IDC_partsupp="Yes",K62,0)-IF(IDC_tuition="Yes",K65,0)-IF(IDC_Space="Yes",K64,0)</f>
        <v>0</v>
      </c>
      <c r="L68" s="35">
        <f>L67-IF(IDC_equipment="Yes",L60,0)-IF(IDC_partsupp="Yes",L62,0)-IF(IDC_tuition="Yes",L65,0)-IF(IDC_Space="Yes",L64,0)</f>
        <v>0</v>
      </c>
      <c r="M68" s="35">
        <f>M67-IF(IDC_equipment="Yes",M60,0)-IF(IDC_partsupp="Yes",M62,0)-IF(IDC_tuition="Yes",M65,0)-IF(IDC_Space="Yes",M64,0)</f>
        <v>0</v>
      </c>
      <c r="N68" s="35">
        <f>N67-IF(IDC_equipment="Yes",N60,0)-IF(IDC_partsupp="Yes",N62,0)-IF(IDC_tuition="Yes",N65,0)-IF(IDC_Space="Yes",N64,0)</f>
        <v>0</v>
      </c>
      <c r="O68" s="35">
        <f>O67-IF(IDC_equipment="Yes",O60,0)-IF(IDC_partsupp="Yes",O62,0)-IF(IDC_tuition="Yes",O65,0)-IF(IDC_Space="Yes",O64,0)</f>
        <v>0</v>
      </c>
      <c r="P68" s="70">
        <f>SUM(K68:O68)</f>
        <v>0</v>
      </c>
    </row>
    <row r="69" spans="1:16" s="593" customFormat="1" x14ac:dyDescent="0.25">
      <c r="B69" s="71" t="s">
        <v>74</v>
      </c>
      <c r="C69" s="72">
        <f>ROUND(C68*'Detail Budget'!I$175,0)</f>
        <v>0</v>
      </c>
      <c r="D69" s="72">
        <f>ROUND(D68*'Detail Budget'!J$175,0)</f>
        <v>0</v>
      </c>
      <c r="E69" s="72">
        <f>ROUND(E68*'Detail Budget'!K$175,0)</f>
        <v>0</v>
      </c>
      <c r="F69" s="72">
        <f>ROUND(F68*'Detail Budget'!L$175,0)</f>
        <v>0</v>
      </c>
      <c r="G69" s="72">
        <f>ROUND(G68*'Detail Budget'!N$175,0)</f>
        <v>0</v>
      </c>
      <c r="H69" s="73">
        <f>SUM(C69:G69)</f>
        <v>0</v>
      </c>
      <c r="J69" s="71" t="s">
        <v>74</v>
      </c>
      <c r="K69" s="72">
        <f>ROUND(K68*'Detail Budget'!I$175,0)</f>
        <v>0</v>
      </c>
      <c r="L69" s="72">
        <f>ROUND(L68*'Detail Budget'!J$175,0)</f>
        <v>0</v>
      </c>
      <c r="M69" s="72">
        <f>ROUND(M68*'Detail Budget'!K$175,0)</f>
        <v>0</v>
      </c>
      <c r="N69" s="72">
        <f>ROUND(N68*'Detail Budget'!L$175,0)</f>
        <v>0</v>
      </c>
      <c r="O69" s="72">
        <f>ROUND(O68*'Detail Budget'!N$175,0)</f>
        <v>0</v>
      </c>
      <c r="P69" s="73">
        <f>ROUND(SUM(K69:O69),0)</f>
        <v>0</v>
      </c>
    </row>
    <row r="70" spans="1:16" s="593" customFormat="1" x14ac:dyDescent="0.25">
      <c r="B70" s="86" t="s">
        <v>88</v>
      </c>
      <c r="C70" s="89">
        <f t="shared" ref="C70:H70" si="20">C67+C69</f>
        <v>0</v>
      </c>
      <c r="D70" s="89">
        <f t="shared" si="20"/>
        <v>0</v>
      </c>
      <c r="E70" s="89">
        <f t="shared" si="20"/>
        <v>0</v>
      </c>
      <c r="F70" s="89">
        <f t="shared" si="20"/>
        <v>0</v>
      </c>
      <c r="G70" s="89">
        <f t="shared" si="20"/>
        <v>0</v>
      </c>
      <c r="H70" s="91">
        <f t="shared" si="20"/>
        <v>0</v>
      </c>
      <c r="J70" s="86" t="s">
        <v>88</v>
      </c>
      <c r="K70" s="89">
        <f t="shared" ref="K70:P70" si="21">K67+K69</f>
        <v>0</v>
      </c>
      <c r="L70" s="89">
        <f t="shared" si="21"/>
        <v>0</v>
      </c>
      <c r="M70" s="89">
        <f t="shared" si="21"/>
        <v>0</v>
      </c>
      <c r="N70" s="89">
        <f t="shared" si="21"/>
        <v>0</v>
      </c>
      <c r="O70" s="89">
        <f t="shared" si="21"/>
        <v>0</v>
      </c>
      <c r="P70" s="91">
        <f t="shared" si="21"/>
        <v>0</v>
      </c>
    </row>
    <row r="71" spans="1:16" s="593" customFormat="1" x14ac:dyDescent="0.25"/>
    <row r="72" spans="1:16" s="593" customFormat="1" x14ac:dyDescent="0.25"/>
    <row r="73" spans="1:16" x14ac:dyDescent="0.25">
      <c r="A73" s="2"/>
      <c r="B73" s="4" t="s">
        <v>3</v>
      </c>
      <c r="C73" s="51"/>
      <c r="D73" s="498" t="s">
        <v>267</v>
      </c>
      <c r="E73" s="7"/>
      <c r="F73" s="7"/>
      <c r="G73" s="6" t="s">
        <v>18</v>
      </c>
      <c r="H73" s="9"/>
      <c r="J73" s="4" t="s">
        <v>3</v>
      </c>
      <c r="K73" s="51"/>
      <c r="L73" s="498" t="s">
        <v>267</v>
      </c>
      <c r="M73" s="7"/>
      <c r="N73" s="7"/>
      <c r="O73" s="6" t="s">
        <v>18</v>
      </c>
      <c r="P73" s="9"/>
    </row>
    <row r="74" spans="1:16" x14ac:dyDescent="0.25">
      <c r="A74" s="2"/>
      <c r="B74" s="10"/>
      <c r="C74" s="11" t="s">
        <v>4</v>
      </c>
      <c r="D74" s="11" t="s">
        <v>5</v>
      </c>
      <c r="E74" s="11" t="s">
        <v>6</v>
      </c>
      <c r="F74" s="11" t="s">
        <v>7</v>
      </c>
      <c r="G74" s="11" t="s">
        <v>8</v>
      </c>
      <c r="H74" s="12" t="s">
        <v>9</v>
      </c>
      <c r="J74" s="10"/>
      <c r="K74" s="11" t="s">
        <v>4</v>
      </c>
      <c r="L74" s="11" t="s">
        <v>5</v>
      </c>
      <c r="M74" s="11" t="s">
        <v>6</v>
      </c>
      <c r="N74" s="11" t="s">
        <v>7</v>
      </c>
      <c r="O74" s="11" t="s">
        <v>8</v>
      </c>
      <c r="P74" s="12" t="s">
        <v>9</v>
      </c>
    </row>
    <row r="75" spans="1:16" x14ac:dyDescent="0.25">
      <c r="A75" s="2"/>
      <c r="B75" s="14" t="s">
        <v>10</v>
      </c>
      <c r="C75" s="18">
        <f>SUMIF('Detail Budget'!$C$11:$C$36,$C$73,'Detail Budget'!I$11:I$36)</f>
        <v>0</v>
      </c>
      <c r="D75" s="18">
        <f>SUMIF('Detail Budget'!$C$11:$C$36,$C$73,'Detail Budget'!J$11:J$36)</f>
        <v>0</v>
      </c>
      <c r="E75" s="18">
        <f>SUMIF('Detail Budget'!$C$11:$C$36,$C$73,'Detail Budget'!K$11:K$36)</f>
        <v>0</v>
      </c>
      <c r="F75" s="18">
        <f>SUMIF('Detail Budget'!$C$11:$C$36,$C$73,'Detail Budget'!L$11:L$36)</f>
        <v>0</v>
      </c>
      <c r="G75" s="18">
        <f>SUMIF('Detail Budget'!$C$11:$C$36,$C$73,'Detail Budget'!N$11:N$36)</f>
        <v>0</v>
      </c>
      <c r="H75" s="22">
        <f t="shared" ref="H75:H82" si="22">SUM(C75:G75)</f>
        <v>0</v>
      </c>
      <c r="J75" s="14" t="s">
        <v>10</v>
      </c>
      <c r="K75" s="18">
        <f>SUMIF('Detail Budget'!$C$11:$C$36,$K$73,'Detail Budget'!I$11:I$36)</f>
        <v>0</v>
      </c>
      <c r="L75" s="18">
        <f>SUMIF('Detail Budget'!$C$11:$C$36,$K$73,'Detail Budget'!J$11:J$36)</f>
        <v>0</v>
      </c>
      <c r="M75" s="18">
        <f>SUMIF('Detail Budget'!$C$11:$C$36,$K$73,'Detail Budget'!K$11:K$36)</f>
        <v>0</v>
      </c>
      <c r="N75" s="18">
        <f>SUMIF('Detail Budget'!$C$11:$C$36,$K$73,'Detail Budget'!L$11:L$36)</f>
        <v>0</v>
      </c>
      <c r="O75" s="18">
        <f>SUMIF('Detail Budget'!$C$11:$C$36,$K$73,'Detail Budget'!N$11:N$36)</f>
        <v>0</v>
      </c>
      <c r="P75" s="22">
        <f t="shared" ref="P75:P82" si="23">SUM(K75:O75)</f>
        <v>0</v>
      </c>
    </row>
    <row r="76" spans="1:16" x14ac:dyDescent="0.25">
      <c r="A76" s="2"/>
      <c r="B76" s="14" t="s">
        <v>16</v>
      </c>
      <c r="C76" s="18">
        <f>SUMIF('Detail Budget'!$C$41:$C$66,$C$73,'Detail Budget'!I$41:I$66)</f>
        <v>0</v>
      </c>
      <c r="D76" s="18">
        <f>SUMIF('Detail Budget'!$C$41:$C$66,$C$73,'Detail Budget'!J$41:J$66)</f>
        <v>0</v>
      </c>
      <c r="E76" s="18">
        <f>SUMIF('Detail Budget'!$C$41:$C$66,$C$73,'Detail Budget'!K$41:K$66)</f>
        <v>0</v>
      </c>
      <c r="F76" s="18">
        <f>SUMIF('Detail Budget'!$C$41:$C$66,$C$73,'Detail Budget'!L$41:L$66)</f>
        <v>0</v>
      </c>
      <c r="G76" s="18">
        <f>SUMIF('Detail Budget'!$C$41:$C$66,$C$73,'Detail Budget'!N$41:N$66)</f>
        <v>0</v>
      </c>
      <c r="H76" s="22">
        <f t="shared" si="22"/>
        <v>0</v>
      </c>
      <c r="J76" s="14" t="s">
        <v>16</v>
      </c>
      <c r="K76" s="18">
        <f>SUMIF('Detail Budget'!$C$41:$C$66,$K$73,'Detail Budget'!I$41:I$66)</f>
        <v>0</v>
      </c>
      <c r="L76" s="18">
        <f>SUMIF('Detail Budget'!$C$41:$C$66,$K$73,'Detail Budget'!J$41:J$66)</f>
        <v>0</v>
      </c>
      <c r="M76" s="18">
        <f>SUMIF('Detail Budget'!$C$41:$C$66,$K$73,'Detail Budget'!K$41:K$66)</f>
        <v>0</v>
      </c>
      <c r="N76" s="18">
        <f>SUMIF('Detail Budget'!$C$41:$C$66,$K$73,'Detail Budget'!L$41:L$66)</f>
        <v>0</v>
      </c>
      <c r="O76" s="18">
        <f>SUMIF('Detail Budget'!$C$41:$C$66,$K$73,'Detail Budget'!N$41:N$66)</f>
        <v>0</v>
      </c>
      <c r="P76" s="22">
        <f t="shared" si="23"/>
        <v>0</v>
      </c>
    </row>
    <row r="77" spans="1:16" x14ac:dyDescent="0.25">
      <c r="A77" s="2"/>
      <c r="B77" s="14" t="s">
        <v>23</v>
      </c>
      <c r="C77" s="35">
        <f>SUMIF('Detail Budget'!$B$72:$B$78,$C$73,'Detail Budget'!I$72:I$78)</f>
        <v>0</v>
      </c>
      <c r="D77" s="35">
        <f>SUMIF('Detail Budget'!$B$72:$B$78,$C$73,'Detail Budget'!J$72:J$78)</f>
        <v>0</v>
      </c>
      <c r="E77" s="35">
        <f>SUMIF('Detail Budget'!$B$72:$B$78,$C$73,'Detail Budget'!K$72:K$78)</f>
        <v>0</v>
      </c>
      <c r="F77" s="35">
        <f>SUMIF('Detail Budget'!$B$72:$B$78,$C$73,'Detail Budget'!L$72:L$78)</f>
        <v>0</v>
      </c>
      <c r="G77" s="35">
        <f>SUMIF('Detail Budget'!$B$72:$B$78,$C$73,'Detail Budget'!N$72:N$78)</f>
        <v>0</v>
      </c>
      <c r="H77" s="22">
        <f t="shared" si="22"/>
        <v>0</v>
      </c>
      <c r="J77" s="14" t="s">
        <v>23</v>
      </c>
      <c r="K77" s="35">
        <f>SUMIF('Detail Budget'!$B$72:$B$78,$K$73,'Detail Budget'!I$72:I$78)</f>
        <v>0</v>
      </c>
      <c r="L77" s="35">
        <f>SUMIF('Detail Budget'!$B$72:$B$78,$K$73,'Detail Budget'!J$72:J$78)</f>
        <v>0</v>
      </c>
      <c r="M77" s="35">
        <f>SUMIF('Detail Budget'!$B$72:$B$78,$K$73,'Detail Budget'!K$72:K$78)</f>
        <v>0</v>
      </c>
      <c r="N77" s="35">
        <f>SUMIF('Detail Budget'!$B$72:$B$78,$K$73,'Detail Budget'!L$72:L$78)</f>
        <v>0</v>
      </c>
      <c r="O77" s="35">
        <f>SUMIF('Detail Budget'!$B$72:$B$78,$K$73,'Detail Budget'!N$72:N$78)</f>
        <v>0</v>
      </c>
      <c r="P77" s="22">
        <f t="shared" si="23"/>
        <v>0</v>
      </c>
    </row>
    <row r="78" spans="1:16" x14ac:dyDescent="0.25">
      <c r="A78" s="2"/>
      <c r="B78" s="14" t="s">
        <v>26</v>
      </c>
      <c r="C78" s="35">
        <f>SUMIF('Detail Budget'!$B$82:$B$93,$C$73,'Detail Budget'!I$82:I$93)</f>
        <v>0</v>
      </c>
      <c r="D78" s="35">
        <f>SUMIF('Detail Budget'!$B$82:$B$93,$C$73,'Detail Budget'!J$82:J$93)</f>
        <v>0</v>
      </c>
      <c r="E78" s="35">
        <f>SUMIF('Detail Budget'!$B$82:$B$93,$C$73,'Detail Budget'!K$82:K$93)</f>
        <v>0</v>
      </c>
      <c r="F78" s="35">
        <f>SUMIF('Detail Budget'!$B$82:$B$93,$C$73,'Detail Budget'!L$82:L$93)</f>
        <v>0</v>
      </c>
      <c r="G78" s="35">
        <f>SUMIF('Detail Budget'!$B$82:$B$93,$C$73,'Detail Budget'!N$82:N$93)</f>
        <v>0</v>
      </c>
      <c r="H78" s="22">
        <f t="shared" si="22"/>
        <v>0</v>
      </c>
      <c r="J78" s="14" t="s">
        <v>26</v>
      </c>
      <c r="K78" s="35">
        <f>SUMIF('Detail Budget'!$B$82:$B$93,$K$73,'Detail Budget'!I$82:I$93)</f>
        <v>0</v>
      </c>
      <c r="L78" s="35">
        <f>SUMIF('Detail Budget'!$B$82:$B$93,$K$73,'Detail Budget'!J$82:J$93)</f>
        <v>0</v>
      </c>
      <c r="M78" s="35">
        <f>SUMIF('Detail Budget'!$B$82:$B$93,$K$73,'Detail Budget'!K$82:K$93)</f>
        <v>0</v>
      </c>
      <c r="N78" s="35">
        <f>SUMIF('Detail Budget'!$B$82:$B$93,$K$73,'Detail Budget'!L$82:L$93)</f>
        <v>0</v>
      </c>
      <c r="O78" s="35">
        <f>SUMIF('Detail Budget'!$B$82:$B$93,$K$73,'Detail Budget'!N$82:N$93)</f>
        <v>0</v>
      </c>
      <c r="P78" s="70">
        <f t="shared" si="23"/>
        <v>0</v>
      </c>
    </row>
    <row r="79" spans="1:16" x14ac:dyDescent="0.25">
      <c r="A79" s="2"/>
      <c r="B79" s="14" t="s">
        <v>29</v>
      </c>
      <c r="C79" s="35">
        <f>SUMIF('Detail Budget'!$B$97:$B$120,$C$73,'Detail Budget'!I$97:I$120)</f>
        <v>0</v>
      </c>
      <c r="D79" s="35">
        <f>SUMIF('Detail Budget'!$B$97:$B$120,$C$73,'Detail Budget'!J$97:J$120)</f>
        <v>0</v>
      </c>
      <c r="E79" s="35">
        <f>SUMIF('Detail Budget'!$B$97:$B$120,$C$73,'Detail Budget'!K$97:K$120)</f>
        <v>0</v>
      </c>
      <c r="F79" s="35">
        <f>SUMIF('Detail Budget'!$B$97:$B$120,$C$73,'Detail Budget'!L$97:L$120)</f>
        <v>0</v>
      </c>
      <c r="G79" s="35">
        <f>SUMIF('Detail Budget'!$B$97:$B$120,$C$73,'Detail Budget'!N$97:N$120)</f>
        <v>0</v>
      </c>
      <c r="H79" s="70">
        <f t="shared" si="22"/>
        <v>0</v>
      </c>
      <c r="J79" s="14" t="s">
        <v>29</v>
      </c>
      <c r="K79" s="35">
        <f>SUMIF('Detail Budget'!$B$97:$B$120,$K$73,'Detail Budget'!I$97:I$120)</f>
        <v>0</v>
      </c>
      <c r="L79" s="35">
        <f>SUMIF('Detail Budget'!$B$97:$B$120,$K$73,'Detail Budget'!J$97:J$120)</f>
        <v>0</v>
      </c>
      <c r="M79" s="35">
        <f>SUMIF('Detail Budget'!$B$97:$B$120,$K$73,'Detail Budget'!K$97:K$120)</f>
        <v>0</v>
      </c>
      <c r="N79" s="35">
        <f>SUMIF('Detail Budget'!$B$97:$B$120,$K$73,'Detail Budget'!L$97:L$120)</f>
        <v>0</v>
      </c>
      <c r="O79" s="35">
        <f>SUMIF('Detail Budget'!$B$97:$B$120,$K$73,'Detail Budget'!N$97:N$120)</f>
        <v>0</v>
      </c>
      <c r="P79" s="70">
        <f t="shared" si="23"/>
        <v>0</v>
      </c>
    </row>
    <row r="80" spans="1:16" x14ac:dyDescent="0.25">
      <c r="A80" s="2"/>
      <c r="B80" s="14" t="s">
        <v>36</v>
      </c>
      <c r="C80" s="35">
        <f>SUMIF('Detail Budget'!$B$124:$B$140,$C$73,'Detail Budget'!I$124:I$140)</f>
        <v>0</v>
      </c>
      <c r="D80" s="35">
        <f>SUMIF('Detail Budget'!$B$124:$B$140,$C$73,'Detail Budget'!J$124:J$140)</f>
        <v>0</v>
      </c>
      <c r="E80" s="35">
        <f>SUMIF('Detail Budget'!$B$124:$B$140,$C$73,'Detail Budget'!K$124:K$140)</f>
        <v>0</v>
      </c>
      <c r="F80" s="35">
        <f>SUMIF('Detail Budget'!$B$124:$B$140,$C$73,'Detail Budget'!L$124:L$140)</f>
        <v>0</v>
      </c>
      <c r="G80" s="35">
        <f>SUMIF('Detail Budget'!$B$124:$B$140,$C$73,'Detail Budget'!N$124:N$140)</f>
        <v>0</v>
      </c>
      <c r="H80" s="70">
        <f t="shared" si="22"/>
        <v>0</v>
      </c>
      <c r="J80" s="14" t="s">
        <v>36</v>
      </c>
      <c r="K80" s="35">
        <f>SUMIFS('Detail Budget'!I$124:I$140,'Detail Budget'!$A$124:$A$140,"&lt;&gt;Space",'Detail Budget'!$B$124:$B$140,$K$73)</f>
        <v>0</v>
      </c>
      <c r="L80" s="35">
        <f>SUMIFS('Detail Budget'!J$124:J$140,'Detail Budget'!$A$124:$A$140,"&lt;&gt;Space",'Detail Budget'!$B$124:$B$140,$K$73)</f>
        <v>0</v>
      </c>
      <c r="M80" s="35">
        <f>SUMIFS('Detail Budget'!K$124:K$140,'Detail Budget'!$A$124:$A$140,"&lt;&gt;Space",'Detail Budget'!$B$124:$B$140,$K$73)</f>
        <v>0</v>
      </c>
      <c r="N80" s="35">
        <f>SUMIFS('Detail Budget'!L$124:L$140,'Detail Budget'!$A$124:$A$140,"&lt;&gt;Space",'Detail Budget'!$B$124:$B$140,$K$73)</f>
        <v>0</v>
      </c>
      <c r="O80" s="35">
        <f>SUMIFS('Detail Budget'!N$124:N$140,'Detail Budget'!$A$124:$A$140,"&lt;&gt;Space",'Detail Budget'!$B$124:$B$140,$K$73)</f>
        <v>0</v>
      </c>
      <c r="P80" s="70">
        <f t="shared" si="23"/>
        <v>0</v>
      </c>
    </row>
    <row r="81" spans="1:16" s="530" customFormat="1" x14ac:dyDescent="0.25">
      <c r="B81" s="531" t="s">
        <v>209</v>
      </c>
      <c r="C81" s="35">
        <f>SUMIF('Detail Budget'!$B$144:$B$148,$C$73,'Detail Budget'!I$144:I$148)</f>
        <v>0</v>
      </c>
      <c r="D81" s="35">
        <f>SUMIF('Detail Budget'!$B$144:$B$148,$C$73,'Detail Budget'!J$144:J$148)</f>
        <v>0</v>
      </c>
      <c r="E81" s="35">
        <f>SUMIF('Detail Budget'!$B$144:$B$148,$C$73,'Detail Budget'!K$144:K$148)</f>
        <v>0</v>
      </c>
      <c r="F81" s="35">
        <f>SUMIF('Detail Budget'!$B$144:$B$148,$C$73,'Detail Budget'!L$144:L$148)</f>
        <v>0</v>
      </c>
      <c r="G81" s="35">
        <f>SUMIF('Detail Budget'!$B$144:$B$148,$C$73,'Detail Budget'!N$144:N$148)</f>
        <v>0</v>
      </c>
      <c r="H81" s="70">
        <f t="shared" si="22"/>
        <v>0</v>
      </c>
      <c r="J81" s="531" t="s">
        <v>209</v>
      </c>
      <c r="K81" s="35">
        <f>SUMIF('Detail Budget'!$B$144:$B$148,$K$73,'Detail Budget'!I$144:I$148)</f>
        <v>0</v>
      </c>
      <c r="L81" s="35">
        <f>SUMIF('Detail Budget'!$B$144:$B$148,$K$73,'Detail Budget'!J$144:J$148)</f>
        <v>0</v>
      </c>
      <c r="M81" s="35">
        <f>SUMIF('Detail Budget'!$B$144:$B$148,$K$73,'Detail Budget'!K$144:K$148)</f>
        <v>0</v>
      </c>
      <c r="N81" s="35">
        <f>SUMIF('Detail Budget'!$B$144:$B$148,$K$73,'Detail Budget'!L$144:L$148)</f>
        <v>0</v>
      </c>
      <c r="O81" s="35">
        <f>SUMIF('Detail Budget'!$B$144:$B$148,$K$73,'Detail Budget'!N$144:N$148)</f>
        <v>0</v>
      </c>
      <c r="P81" s="70">
        <f t="shared" si="23"/>
        <v>0</v>
      </c>
    </row>
    <row r="82" spans="1:16" x14ac:dyDescent="0.25">
      <c r="A82" s="2"/>
      <c r="B82" s="14" t="s">
        <v>42</v>
      </c>
      <c r="C82" s="18">
        <f>SUMIF('Detail Budget'!$B$152:$B$157,$C$73,'Detail Budget'!I$152:I$157)</f>
        <v>0</v>
      </c>
      <c r="D82" s="18">
        <f>SUMIF('Detail Budget'!$B$152:$B$157,$C$73,'Detail Budget'!J$152:J$157)</f>
        <v>0</v>
      </c>
      <c r="E82" s="18">
        <f>SUMIF('Detail Budget'!$B$152:$B$157,$C$73,'Detail Budget'!K$152:K$157)</f>
        <v>0</v>
      </c>
      <c r="F82" s="18">
        <f>SUMIF('Detail Budget'!$B$152:$B$157,$C$73,'Detail Budget'!L$152:L$157)</f>
        <v>0</v>
      </c>
      <c r="G82" s="18">
        <f>SUMIF('Detail Budget'!$B$152:$B$157,$C$73,'Detail Budget'!N$152:N$157)</f>
        <v>0</v>
      </c>
      <c r="H82" s="22">
        <f t="shared" si="22"/>
        <v>0</v>
      </c>
      <c r="J82" s="14" t="s">
        <v>42</v>
      </c>
      <c r="K82" s="18">
        <f>SUMIF('Detail Budget'!$B$152:$B$157,$K$73,'Detail Budget'!I$152:I$157)</f>
        <v>0</v>
      </c>
      <c r="L82" s="18">
        <f>SUMIF('Detail Budget'!$B$152:$B$157,$K$73,'Detail Budget'!J$152:J$157)</f>
        <v>0</v>
      </c>
      <c r="M82" s="18">
        <f>SUMIF('Detail Budget'!$B$152:$B$157,$K$73,'Detail Budget'!K$152:K$157)</f>
        <v>0</v>
      </c>
      <c r="N82" s="18">
        <f>SUMIF('Detail Budget'!$B$152:$B$157,$K$73,'Detail Budget'!L$152:L$157)</f>
        <v>0</v>
      </c>
      <c r="O82" s="18">
        <f>SUMIF('Detail Budget'!$B$152:$B$157,$K$73,'Detail Budget'!N$152:N$157)</f>
        <v>0</v>
      </c>
      <c r="P82" s="22">
        <f t="shared" si="23"/>
        <v>0</v>
      </c>
    </row>
    <row r="83" spans="1:16" x14ac:dyDescent="0.25">
      <c r="A83" s="2"/>
      <c r="B83" s="69"/>
      <c r="C83" s="35"/>
      <c r="D83" s="2"/>
      <c r="E83" s="35"/>
      <c r="F83" s="2"/>
      <c r="G83" s="35"/>
      <c r="H83" s="70"/>
      <c r="J83" s="69"/>
      <c r="K83" s="35"/>
      <c r="L83" s="2"/>
      <c r="M83" s="35"/>
      <c r="N83" s="2"/>
      <c r="O83" s="35"/>
      <c r="P83" s="70"/>
    </row>
    <row r="84" spans="1:16" x14ac:dyDescent="0.25">
      <c r="A84" s="2"/>
      <c r="B84" s="71" t="s">
        <v>69</v>
      </c>
      <c r="C84" s="72">
        <f t="shared" ref="C84:G84" si="24">SUM(C75:C83)</f>
        <v>0</v>
      </c>
      <c r="D84" s="72">
        <f t="shared" si="24"/>
        <v>0</v>
      </c>
      <c r="E84" s="72">
        <f t="shared" si="24"/>
        <v>0</v>
      </c>
      <c r="F84" s="72">
        <f t="shared" si="24"/>
        <v>0</v>
      </c>
      <c r="G84" s="72">
        <f t="shared" si="24"/>
        <v>0</v>
      </c>
      <c r="H84" s="73">
        <f>SUM(C84:G84)</f>
        <v>0</v>
      </c>
      <c r="J84" s="71" t="s">
        <v>69</v>
      </c>
      <c r="K84" s="72">
        <f t="shared" ref="K84:O84" si="25">SUM(K75:K83)</f>
        <v>0</v>
      </c>
      <c r="L84" s="72">
        <f t="shared" si="25"/>
        <v>0</v>
      </c>
      <c r="M84" s="72">
        <f t="shared" si="25"/>
        <v>0</v>
      </c>
      <c r="N84" s="72">
        <f t="shared" si="25"/>
        <v>0</v>
      </c>
      <c r="O84" s="72">
        <f t="shared" si="25"/>
        <v>0</v>
      </c>
      <c r="P84" s="73">
        <f>SUM(K84:O84)</f>
        <v>0</v>
      </c>
    </row>
    <row r="85" spans="1:16" x14ac:dyDescent="0.25">
      <c r="A85" s="2"/>
      <c r="B85" s="14" t="s">
        <v>71</v>
      </c>
      <c r="C85" s="35">
        <f>C84-IF(IDC_equipment="Yes",C77,0)-IF(IDC_partsupp="Yes",C79,0)-IF(IDC_tuition="Yes",C82,0)-IF(IDC_Space="Yes",C81,0)</f>
        <v>0</v>
      </c>
      <c r="D85" s="35">
        <f>D84-IF(IDC_equipment="Yes",D77,0)-IF(IDC_partsupp="Yes",D79,0)-IF(IDC_tuition="Yes",D82,0)-IF(IDC_Space="Yes",D81,0)</f>
        <v>0</v>
      </c>
      <c r="E85" s="35">
        <f>E84-IF(IDC_equipment="Yes",E77,0)-IF(IDC_partsupp="Yes",E79,0)-IF(IDC_tuition="Yes",E82,0)-IF(IDC_Space="Yes",E81,0)</f>
        <v>0</v>
      </c>
      <c r="F85" s="35">
        <f>F84-IF(IDC_equipment="Yes",F77,0)-IF(IDC_partsupp="Yes",F79,0)-IF(IDC_tuition="Yes",F82,0)-IF(IDC_Space="Yes",F81,0)</f>
        <v>0</v>
      </c>
      <c r="G85" s="35">
        <f>G84-IF(IDC_equipment="Yes",G77,0)-IF(IDC_partsupp="Yes",G79,0)-IF(IDC_tuition="Yes",G82,0)-IF(IDC_Space="Yes",G81,0)</f>
        <v>0</v>
      </c>
      <c r="H85" s="22">
        <f>SUM(C85:G85)</f>
        <v>0</v>
      </c>
      <c r="J85" s="14" t="s">
        <v>71</v>
      </c>
      <c r="K85" s="35">
        <f>K84-IF(IDC_equipment="Yes",K77,0)-IF(IDC_partsupp="Yes",K79,0)-IF(IDC_tuition="Yes",K82,0)-IF(IDC_Space="Yes",K81,0)</f>
        <v>0</v>
      </c>
      <c r="L85" s="35">
        <f>L84-IF(IDC_equipment="Yes",L77,0)-IF(IDC_partsupp="Yes",L79,0)-IF(IDC_tuition="Yes",L82,0)-IF(IDC_Space="Yes",L81,0)</f>
        <v>0</v>
      </c>
      <c r="M85" s="35">
        <f>M84-IF(IDC_equipment="Yes",M77,0)-IF(IDC_partsupp="Yes",M79,0)-IF(IDC_tuition="Yes",M82,0)-IF(IDC_Space="Yes",M81,0)</f>
        <v>0</v>
      </c>
      <c r="N85" s="35">
        <f>N84-IF(IDC_equipment="Yes",N77,0)-IF(IDC_partsupp="Yes",N79,0)-IF(IDC_tuition="Yes",N82,0)-IF(IDC_Space="Yes",N81,0)</f>
        <v>0</v>
      </c>
      <c r="O85" s="35">
        <f>O84-IF(IDC_equipment="Yes",O77,0)-IF(IDC_partsupp="Yes",O79,0)-IF(IDC_tuition="Yes",O82,0)-IF(IDC_Space="Yes",O81,0)</f>
        <v>0</v>
      </c>
      <c r="P85" s="22">
        <f>SUM(K85:O85)</f>
        <v>0</v>
      </c>
    </row>
    <row r="86" spans="1:16" x14ac:dyDescent="0.25">
      <c r="A86" s="2"/>
      <c r="B86" s="71" t="s">
        <v>74</v>
      </c>
      <c r="C86" s="72">
        <f>ROUND(C85*'Detail Budget'!I$175,0)</f>
        <v>0</v>
      </c>
      <c r="D86" s="72">
        <f>ROUND(D85*'Detail Budget'!J$175,0)</f>
        <v>0</v>
      </c>
      <c r="E86" s="72">
        <f>ROUND(E85*'Detail Budget'!K$175,0)</f>
        <v>0</v>
      </c>
      <c r="F86" s="72">
        <f>ROUND(F85*'Detail Budget'!L$175,0)</f>
        <v>0</v>
      </c>
      <c r="G86" s="72">
        <f>ROUND(G85*'Detail Budget'!N$175,0)</f>
        <v>0</v>
      </c>
      <c r="H86" s="73">
        <f>SUM(C86:G86)</f>
        <v>0</v>
      </c>
      <c r="J86" s="71" t="s">
        <v>74</v>
      </c>
      <c r="K86" s="72">
        <f>ROUND(K85*'Detail Budget'!I$175,0)</f>
        <v>0</v>
      </c>
      <c r="L86" s="72">
        <f>ROUND(L85*'Detail Budget'!J$175,0)</f>
        <v>0</v>
      </c>
      <c r="M86" s="72">
        <f>ROUND(M85*'Detail Budget'!K$175,0)</f>
        <v>0</v>
      </c>
      <c r="N86" s="72">
        <f>ROUND(N85*'Detail Budget'!L$175,0)</f>
        <v>0</v>
      </c>
      <c r="O86" s="72">
        <f>ROUND(O85*'Detail Budget'!N$175,0)</f>
        <v>0</v>
      </c>
      <c r="P86" s="73">
        <f>ROUND(SUM(K86:O86),0)</f>
        <v>0</v>
      </c>
    </row>
    <row r="87" spans="1:16" x14ac:dyDescent="0.25">
      <c r="A87" s="2"/>
      <c r="B87" s="86" t="s">
        <v>88</v>
      </c>
      <c r="C87" s="89">
        <f t="shared" ref="C87:H87" si="26">C84+C86</f>
        <v>0</v>
      </c>
      <c r="D87" s="89">
        <f t="shared" si="26"/>
        <v>0</v>
      </c>
      <c r="E87" s="89">
        <f t="shared" si="26"/>
        <v>0</v>
      </c>
      <c r="F87" s="89">
        <f t="shared" si="26"/>
        <v>0</v>
      </c>
      <c r="G87" s="89">
        <f t="shared" si="26"/>
        <v>0</v>
      </c>
      <c r="H87" s="91">
        <f t="shared" si="26"/>
        <v>0</v>
      </c>
      <c r="J87" s="86" t="s">
        <v>88</v>
      </c>
      <c r="K87" s="89">
        <f t="shared" ref="K87:P87" si="27">K84+K86</f>
        <v>0</v>
      </c>
      <c r="L87" s="89">
        <f t="shared" si="27"/>
        <v>0</v>
      </c>
      <c r="M87" s="89">
        <f t="shared" si="27"/>
        <v>0</v>
      </c>
      <c r="N87" s="89">
        <f t="shared" si="27"/>
        <v>0</v>
      </c>
      <c r="O87" s="89">
        <f t="shared" si="27"/>
        <v>0</v>
      </c>
      <c r="P87" s="91">
        <f t="shared" si="27"/>
        <v>0</v>
      </c>
    </row>
    <row r="88" spans="1:16" x14ac:dyDescent="0.25">
      <c r="A88" s="2"/>
      <c r="B88" s="2"/>
      <c r="C88" s="2"/>
      <c r="D88" s="2"/>
      <c r="E88" s="2"/>
    </row>
    <row r="89" spans="1:16" x14ac:dyDescent="0.25">
      <c r="A89" s="2"/>
      <c r="B89" s="2"/>
      <c r="C89" s="2"/>
      <c r="D89" s="2"/>
      <c r="E89" s="2"/>
    </row>
    <row r="90" spans="1:16" x14ac:dyDescent="0.25">
      <c r="A90" s="2"/>
      <c r="B90" s="4" t="s">
        <v>3</v>
      </c>
      <c r="C90" s="51"/>
      <c r="D90" s="498" t="s">
        <v>267</v>
      </c>
      <c r="E90" s="7"/>
      <c r="F90" s="7"/>
      <c r="G90" s="6" t="s">
        <v>18</v>
      </c>
      <c r="H90" s="9"/>
      <c r="J90" s="4" t="s">
        <v>3</v>
      </c>
      <c r="K90" s="51"/>
      <c r="L90" s="498" t="s">
        <v>267</v>
      </c>
      <c r="M90" s="7"/>
      <c r="N90" s="7"/>
      <c r="O90" s="6" t="s">
        <v>18</v>
      </c>
      <c r="P90" s="9"/>
    </row>
    <row r="91" spans="1:16" x14ac:dyDescent="0.25">
      <c r="A91" s="2"/>
      <c r="B91" s="10"/>
      <c r="C91" s="11" t="s">
        <v>4</v>
      </c>
      <c r="D91" s="11" t="s">
        <v>5</v>
      </c>
      <c r="E91" s="11" t="s">
        <v>6</v>
      </c>
      <c r="F91" s="11" t="s">
        <v>7</v>
      </c>
      <c r="G91" s="11" t="s">
        <v>8</v>
      </c>
      <c r="H91" s="12" t="s">
        <v>9</v>
      </c>
      <c r="J91" s="10"/>
      <c r="K91" s="11" t="s">
        <v>4</v>
      </c>
      <c r="L91" s="11" t="s">
        <v>5</v>
      </c>
      <c r="M91" s="11" t="s">
        <v>6</v>
      </c>
      <c r="N91" s="11" t="s">
        <v>7</v>
      </c>
      <c r="O91" s="11" t="s">
        <v>8</v>
      </c>
      <c r="P91" s="12" t="s">
        <v>9</v>
      </c>
    </row>
    <row r="92" spans="1:16" x14ac:dyDescent="0.25">
      <c r="A92" s="2"/>
      <c r="B92" s="14" t="s">
        <v>10</v>
      </c>
      <c r="C92" s="18">
        <f>SUMIF('Detail Budget'!$C$11:$C$36,$C$90,'Detail Budget'!I$11:I$36)</f>
        <v>0</v>
      </c>
      <c r="D92" s="18">
        <f>SUMIF('Detail Budget'!$C$11:$C$36,$C$90,'Detail Budget'!J$11:J$36)</f>
        <v>0</v>
      </c>
      <c r="E92" s="18">
        <f>SUMIF('Detail Budget'!$C$11:$C$36,$C$90,'Detail Budget'!K$11:K$36)</f>
        <v>0</v>
      </c>
      <c r="F92" s="18">
        <f>SUMIF('Detail Budget'!$C$11:$C$36,$C$90,'Detail Budget'!L$11:L$36)</f>
        <v>0</v>
      </c>
      <c r="G92" s="18">
        <f>SUMIF('Detail Budget'!$C$11:$C$36,$C$90,'Detail Budget'!N$11:N$36)</f>
        <v>0</v>
      </c>
      <c r="H92" s="22">
        <f t="shared" ref="H92:H99" si="28">SUM(C92:G92)</f>
        <v>0</v>
      </c>
      <c r="J92" s="14" t="s">
        <v>10</v>
      </c>
      <c r="K92" s="18">
        <f>SUMIF('Detail Budget'!$C$11:$C$36,$K$90,'Detail Budget'!I$11:I$36)</f>
        <v>0</v>
      </c>
      <c r="L92" s="18">
        <f>SUMIF('Detail Budget'!$C$11:$C$36,$K$90,'Detail Budget'!J$11:J$36)</f>
        <v>0</v>
      </c>
      <c r="M92" s="18">
        <f>SUMIF('Detail Budget'!$C$11:$C$36,$K$90,'Detail Budget'!K$11:K$36)</f>
        <v>0</v>
      </c>
      <c r="N92" s="18">
        <f>SUMIF('Detail Budget'!$C$11:$C$36,$K$90,'Detail Budget'!L$11:L$36)</f>
        <v>0</v>
      </c>
      <c r="O92" s="18">
        <f>SUMIF('Detail Budget'!$C$11:$C$36,$K$90,'Detail Budget'!N$11:N$36)</f>
        <v>0</v>
      </c>
      <c r="P92" s="22">
        <f t="shared" ref="P92:P99" si="29">SUM(K92:O92)</f>
        <v>0</v>
      </c>
    </row>
    <row r="93" spans="1:16" x14ac:dyDescent="0.25">
      <c r="A93" s="2"/>
      <c r="B93" s="14" t="s">
        <v>16</v>
      </c>
      <c r="C93" s="18">
        <f>+SUMIF('Detail Budget'!$C$41:$C$66,$C$90,'Detail Budget'!I$41:I$66)</f>
        <v>0</v>
      </c>
      <c r="D93" s="18">
        <f>+SUMIF('Detail Budget'!$C$41:$C$66,$C$90,'Detail Budget'!J$41:J$66)</f>
        <v>0</v>
      </c>
      <c r="E93" s="18">
        <f>+SUMIF('Detail Budget'!$C$41:$C$66,$C$90,'Detail Budget'!K$41:K$66)</f>
        <v>0</v>
      </c>
      <c r="F93" s="18">
        <f>+SUMIF('Detail Budget'!$C$41:$C$66,$C$90,'Detail Budget'!L$41:L$66)</f>
        <v>0</v>
      </c>
      <c r="G93" s="18">
        <f>+SUMIF('Detail Budget'!$C$41:$C$66,$C$90,'Detail Budget'!N$41:N$66)</f>
        <v>0</v>
      </c>
      <c r="H93" s="22">
        <f t="shared" si="28"/>
        <v>0</v>
      </c>
      <c r="J93" s="14" t="s">
        <v>16</v>
      </c>
      <c r="K93" s="18">
        <f>+SUMIF('Detail Budget'!$C$41:$C$66,$K$90,'Detail Budget'!I$41:I$66)</f>
        <v>0</v>
      </c>
      <c r="L93" s="18">
        <f>+SUMIF('Detail Budget'!$C$41:$C$66,$K$90,'Detail Budget'!J$41:J$66)</f>
        <v>0</v>
      </c>
      <c r="M93" s="18">
        <f>+SUMIF('Detail Budget'!$C$41:$C$66,$K$90,'Detail Budget'!K$41:K$66)</f>
        <v>0</v>
      </c>
      <c r="N93" s="18">
        <f>+SUMIF('Detail Budget'!$C$41:$C$66,$K$90,'Detail Budget'!L$41:L$66)</f>
        <v>0</v>
      </c>
      <c r="O93" s="18">
        <f>+SUMIF('Detail Budget'!$C$41:$C$66,$K$90,'Detail Budget'!N$41:N$66)</f>
        <v>0</v>
      </c>
      <c r="P93" s="22">
        <f t="shared" si="29"/>
        <v>0</v>
      </c>
    </row>
    <row r="94" spans="1:16" x14ac:dyDescent="0.25">
      <c r="A94" s="2"/>
      <c r="B94" s="14" t="s">
        <v>23</v>
      </c>
      <c r="C94" s="35">
        <f>SUMIF('Detail Budget'!$B$72:$B$78,$C$90,'Detail Budget'!I$72:I$78)</f>
        <v>0</v>
      </c>
      <c r="D94" s="35">
        <f>SUMIF('Detail Budget'!$B$72:$B$78,$C$90,'Detail Budget'!J$72:J$78)</f>
        <v>0</v>
      </c>
      <c r="E94" s="35">
        <f>SUMIF('Detail Budget'!$B$72:$B$78,$C$90,'Detail Budget'!K$72:K$78)</f>
        <v>0</v>
      </c>
      <c r="F94" s="35">
        <f>SUMIF('Detail Budget'!$B$72:$B$78,$C$90,'Detail Budget'!L$72:L$78)</f>
        <v>0</v>
      </c>
      <c r="G94" s="35">
        <f>SUMIF('Detail Budget'!$B$72:$B$78,$C$90,'Detail Budget'!N$72:N$78)</f>
        <v>0</v>
      </c>
      <c r="H94" s="22">
        <f t="shared" si="28"/>
        <v>0</v>
      </c>
      <c r="J94" s="14" t="s">
        <v>23</v>
      </c>
      <c r="K94" s="35">
        <f>SUMIF('Detail Budget'!$B$72:$B$78,$K$90,'Detail Budget'!I$72:I$78)</f>
        <v>0</v>
      </c>
      <c r="L94" s="35">
        <f>SUMIF('Detail Budget'!$B$72:$B$78,$K$90,'Detail Budget'!J$72:J$78)</f>
        <v>0</v>
      </c>
      <c r="M94" s="35">
        <f>SUMIF('Detail Budget'!$B$72:$B$78,$K$90,'Detail Budget'!K$72:K$78)</f>
        <v>0</v>
      </c>
      <c r="N94" s="35">
        <f>SUMIF('Detail Budget'!$B$72:$B$78,$K$90,'Detail Budget'!L$72:L$78)</f>
        <v>0</v>
      </c>
      <c r="O94" s="35">
        <f>SUMIF('Detail Budget'!$B$72:$B$78,$K$90,'Detail Budget'!N$72:N$78)</f>
        <v>0</v>
      </c>
      <c r="P94" s="22">
        <f t="shared" si="29"/>
        <v>0</v>
      </c>
    </row>
    <row r="95" spans="1:16" x14ac:dyDescent="0.25">
      <c r="A95" s="2"/>
      <c r="B95" s="14" t="s">
        <v>26</v>
      </c>
      <c r="C95" s="35">
        <f>SUMIF('Detail Budget'!$B$82:$B$93,$C$90,'Detail Budget'!I$82:I$93)</f>
        <v>0</v>
      </c>
      <c r="D95" s="35">
        <f>SUMIF('Detail Budget'!$B$82:$B$93,$C$90,'Detail Budget'!J$82:J$93)</f>
        <v>0</v>
      </c>
      <c r="E95" s="35">
        <f>SUMIF('Detail Budget'!$B$82:$B$93,$C$90,'Detail Budget'!K$82:K$93)</f>
        <v>0</v>
      </c>
      <c r="F95" s="35">
        <f>SUMIF('Detail Budget'!$B$82:$B$93,$C$90,'Detail Budget'!L$82:L$93)</f>
        <v>0</v>
      </c>
      <c r="G95" s="35">
        <f>SUMIF('Detail Budget'!$B$82:$B$93,$C$90,'Detail Budget'!N$82:N$93)</f>
        <v>0</v>
      </c>
      <c r="H95" s="70">
        <f t="shared" si="28"/>
        <v>0</v>
      </c>
      <c r="J95" s="14" t="s">
        <v>26</v>
      </c>
      <c r="K95" s="35">
        <f>SUMIF('Detail Budget'!$B$82:$B$93,$K$90,'Detail Budget'!I$82:I$93)</f>
        <v>0</v>
      </c>
      <c r="L95" s="35">
        <f>SUMIF('Detail Budget'!$B$82:$B$93,$K$90,'Detail Budget'!J$82:J$93)</f>
        <v>0</v>
      </c>
      <c r="M95" s="35">
        <f>SUMIF('Detail Budget'!$B$82:$B$93,$K$90,'Detail Budget'!K$82:K$93)</f>
        <v>0</v>
      </c>
      <c r="N95" s="35">
        <f>SUMIF('Detail Budget'!$B$82:$B$93,$K$90,'Detail Budget'!L$82:L$93)</f>
        <v>0</v>
      </c>
      <c r="O95" s="35">
        <f>SUMIF('Detail Budget'!$B$82:$B$93,$K$90,'Detail Budget'!N$82:N$93)</f>
        <v>0</v>
      </c>
      <c r="P95" s="70">
        <f t="shared" si="29"/>
        <v>0</v>
      </c>
    </row>
    <row r="96" spans="1:16" x14ac:dyDescent="0.25">
      <c r="A96" s="2"/>
      <c r="B96" s="14" t="s">
        <v>29</v>
      </c>
      <c r="C96" s="35">
        <f>SUMIF('Detail Budget'!$B$97:$B$120,$C$90,'Detail Budget'!I$97:I$120)</f>
        <v>0</v>
      </c>
      <c r="D96" s="35">
        <f>SUMIF('Detail Budget'!$B$97:$B$120,$C$90,'Detail Budget'!J$97:J$120)</f>
        <v>0</v>
      </c>
      <c r="E96" s="35">
        <f>SUMIF('Detail Budget'!$B$97:$B$120,$C$90,'Detail Budget'!K$97:K$120)</f>
        <v>0</v>
      </c>
      <c r="F96" s="35">
        <f>SUMIF('Detail Budget'!$B$97:$B$120,$C$90,'Detail Budget'!L$97:L$120)</f>
        <v>0</v>
      </c>
      <c r="G96" s="35">
        <f>SUMIF('Detail Budget'!$B$97:$B$120,$C$90,'Detail Budget'!N$97:N$120)</f>
        <v>0</v>
      </c>
      <c r="H96" s="70">
        <f t="shared" si="28"/>
        <v>0</v>
      </c>
      <c r="J96" s="14" t="s">
        <v>29</v>
      </c>
      <c r="K96" s="35">
        <f>SUMIF('Detail Budget'!$B$97:$B$120,$K$90,'Detail Budget'!I$97:I$120)</f>
        <v>0</v>
      </c>
      <c r="L96" s="35">
        <f>SUMIF('Detail Budget'!$B$97:$B$120,$K$90,'Detail Budget'!J$97:J$120)</f>
        <v>0</v>
      </c>
      <c r="M96" s="35">
        <f>SUMIF('Detail Budget'!$B$97:$B$120,$K$90,'Detail Budget'!K$97:K$120)</f>
        <v>0</v>
      </c>
      <c r="N96" s="35">
        <f>SUMIF('Detail Budget'!$B$97:$B$120,$K$90,'Detail Budget'!L$97:L$120)</f>
        <v>0</v>
      </c>
      <c r="O96" s="35">
        <f>SUMIF('Detail Budget'!$B$97:$B$120,$K$90,'Detail Budget'!N$97:N$120)</f>
        <v>0</v>
      </c>
      <c r="P96" s="70">
        <f t="shared" si="29"/>
        <v>0</v>
      </c>
    </row>
    <row r="97" spans="1:18" x14ac:dyDescent="0.25">
      <c r="A97" s="2"/>
      <c r="B97" s="14" t="s">
        <v>36</v>
      </c>
      <c r="C97" s="35">
        <f>SUMIF('Detail Budget'!$B$124:$B$140,$C$90,'Detail Budget'!I$124:I$140)</f>
        <v>0</v>
      </c>
      <c r="D97" s="35">
        <f>SUMIF('Detail Budget'!$B$124:$B$140,$C$90,'Detail Budget'!J$124:J$140)</f>
        <v>0</v>
      </c>
      <c r="E97" s="35">
        <f>SUMIF('Detail Budget'!$B$124:$B$140,$C$90,'Detail Budget'!K$124:K$140)</f>
        <v>0</v>
      </c>
      <c r="F97" s="35">
        <f>SUMIF('Detail Budget'!$B$124:$B$140,$C$90,'Detail Budget'!L$124:L$140)</f>
        <v>0</v>
      </c>
      <c r="G97" s="35">
        <f>SUMIF('Detail Budget'!$B$124:$B$140,$C$90,'Detail Budget'!N$124:N$140)</f>
        <v>0</v>
      </c>
      <c r="H97" s="70">
        <f t="shared" si="28"/>
        <v>0</v>
      </c>
      <c r="J97" s="14" t="s">
        <v>36</v>
      </c>
      <c r="K97" s="35">
        <f>SUMIF('Detail Budget'!$B$124:$B$140,$K$90,'Detail Budget'!I$124:I$140)</f>
        <v>0</v>
      </c>
      <c r="L97" s="35">
        <f>SUMIF('Detail Budget'!$B$124:$B$140,$K$90,'Detail Budget'!J$124:J$140)</f>
        <v>0</v>
      </c>
      <c r="M97" s="35">
        <f>SUMIF('Detail Budget'!$B$124:$B$140,$K$90,'Detail Budget'!K$124:K$140)</f>
        <v>0</v>
      </c>
      <c r="N97" s="35">
        <f>SUMIF('Detail Budget'!$B$124:$B$140,$K$90,'Detail Budget'!L$124:L$140)</f>
        <v>0</v>
      </c>
      <c r="O97" s="35">
        <f>SUMIF('Detail Budget'!$B$124:$B$140,$K$90,'Detail Budget'!N$124:N$140)</f>
        <v>0</v>
      </c>
      <c r="P97" s="70">
        <f t="shared" si="29"/>
        <v>0</v>
      </c>
    </row>
    <row r="98" spans="1:18" s="530" customFormat="1" x14ac:dyDescent="0.25">
      <c r="B98" s="531" t="s">
        <v>209</v>
      </c>
      <c r="C98" s="35">
        <f>SUMIF('Detail Budget'!$B$144:$B$148,$C$90,'Detail Budget'!I$144:I$148)</f>
        <v>0</v>
      </c>
      <c r="D98" s="35">
        <f>SUMIF('Detail Budget'!$B$144:$B$148,$C$90,'Detail Budget'!J$144:J$148)</f>
        <v>0</v>
      </c>
      <c r="E98" s="35">
        <f>SUMIF('Detail Budget'!$B$144:$B$148,$C$90,'Detail Budget'!K$144:K$148)</f>
        <v>0</v>
      </c>
      <c r="F98" s="35">
        <f>SUMIF('Detail Budget'!$B$144:$B$148,$C$90,'Detail Budget'!L$144:L$148)</f>
        <v>0</v>
      </c>
      <c r="G98" s="35">
        <f>SUMIF('Detail Budget'!$B$144:$B$148,$C$90,'Detail Budget'!N$144:N$148)</f>
        <v>0</v>
      </c>
      <c r="H98" s="70">
        <f t="shared" si="28"/>
        <v>0</v>
      </c>
      <c r="J98" s="531" t="s">
        <v>209</v>
      </c>
      <c r="K98" s="35">
        <f>SUMIF('Detail Budget'!$B$144:$B$148,$K$90,'Detail Budget'!I$144:I$148)</f>
        <v>0</v>
      </c>
      <c r="L98" s="35">
        <f>SUMIF('Detail Budget'!$B$144:$B$148,$K$90,'Detail Budget'!J$144:J$148)</f>
        <v>0</v>
      </c>
      <c r="M98" s="35">
        <f>SUMIF('Detail Budget'!$B$144:$B$148,$K$90,'Detail Budget'!K$144:K$148)</f>
        <v>0</v>
      </c>
      <c r="N98" s="35">
        <f>SUMIF('Detail Budget'!$B$144:$B$148,$K$90,'Detail Budget'!L$144:L$148)</f>
        <v>0</v>
      </c>
      <c r="O98" s="35">
        <f>SUMIF('Detail Budget'!$B$144:$B$148,$K$90,'Detail Budget'!N$144:N$148)</f>
        <v>0</v>
      </c>
      <c r="P98" s="70">
        <f t="shared" si="29"/>
        <v>0</v>
      </c>
    </row>
    <row r="99" spans="1:18" x14ac:dyDescent="0.25">
      <c r="A99" s="2"/>
      <c r="B99" s="14" t="s">
        <v>42</v>
      </c>
      <c r="C99" s="18">
        <f>SUMIF('Detail Budget'!$B$152:$B$157,$C$90,'Detail Budget'!I$152:I$157)</f>
        <v>0</v>
      </c>
      <c r="D99" s="18">
        <f>SUMIF('Detail Budget'!$B$152:$B$157,$C$90,'Detail Budget'!J$152:J$157)</f>
        <v>0</v>
      </c>
      <c r="E99" s="18">
        <f>SUMIF('Detail Budget'!$B$152:$B$157,$C$90,'Detail Budget'!K$152:K$157)</f>
        <v>0</v>
      </c>
      <c r="F99" s="18">
        <f>SUMIF('Detail Budget'!$B$152:$B$157,$C$90,'Detail Budget'!L$152:L$157)</f>
        <v>0</v>
      </c>
      <c r="G99" s="18">
        <f>SUMIF('Detail Budget'!$B$152:$B$157,$C$90,'Detail Budget'!N$152:N$157)</f>
        <v>0</v>
      </c>
      <c r="H99" s="70">
        <f t="shared" si="28"/>
        <v>0</v>
      </c>
      <c r="J99" s="14" t="s">
        <v>42</v>
      </c>
      <c r="K99" s="18">
        <f>SUMIF('Detail Budget'!$B$152:$B$157,$K$90,'Detail Budget'!I$152:I$157)</f>
        <v>0</v>
      </c>
      <c r="L99" s="18">
        <f>SUMIF('Detail Budget'!$B$152:$B$157,$K$90,'Detail Budget'!J$152:J$157)</f>
        <v>0</v>
      </c>
      <c r="M99" s="18">
        <f>SUMIF('Detail Budget'!$B$152:$B$157,$K$90,'Detail Budget'!K$152:K$157)</f>
        <v>0</v>
      </c>
      <c r="N99" s="18">
        <f>SUMIF('Detail Budget'!$B$152:$B$157,$K$90,'Detail Budget'!L$152:L$157)</f>
        <v>0</v>
      </c>
      <c r="O99" s="18">
        <f>SUMIF('Detail Budget'!$B$152:$B$157,$K$90,'Detail Budget'!N$152:N$157)</f>
        <v>0</v>
      </c>
      <c r="P99" s="22">
        <f t="shared" si="29"/>
        <v>0</v>
      </c>
    </row>
    <row r="100" spans="1:18" x14ac:dyDescent="0.25">
      <c r="B100" s="69"/>
      <c r="C100" s="35"/>
      <c r="D100" s="2"/>
      <c r="E100" s="35"/>
      <c r="F100" s="2"/>
      <c r="G100" s="35"/>
      <c r="H100" s="70"/>
      <c r="J100" s="69"/>
      <c r="K100" s="35"/>
      <c r="L100" s="2"/>
      <c r="M100" s="35"/>
      <c r="N100" s="2"/>
      <c r="O100" s="35"/>
      <c r="P100" s="70"/>
    </row>
    <row r="101" spans="1:18" x14ac:dyDescent="0.25">
      <c r="B101" s="71" t="s">
        <v>69</v>
      </c>
      <c r="C101" s="72">
        <f t="shared" ref="C101:G101" si="30">SUM(C92:C100)</f>
        <v>0</v>
      </c>
      <c r="D101" s="72">
        <f t="shared" si="30"/>
        <v>0</v>
      </c>
      <c r="E101" s="72">
        <f t="shared" si="30"/>
        <v>0</v>
      </c>
      <c r="F101" s="72">
        <f t="shared" si="30"/>
        <v>0</v>
      </c>
      <c r="G101" s="72">
        <f t="shared" si="30"/>
        <v>0</v>
      </c>
      <c r="H101" s="73">
        <f>SUM(C101:G101)</f>
        <v>0</v>
      </c>
      <c r="J101" s="71" t="s">
        <v>69</v>
      </c>
      <c r="K101" s="72">
        <f t="shared" ref="K101:O101" si="31">SUM(K92:K100)</f>
        <v>0</v>
      </c>
      <c r="L101" s="72">
        <f t="shared" si="31"/>
        <v>0</v>
      </c>
      <c r="M101" s="72">
        <f t="shared" si="31"/>
        <v>0</v>
      </c>
      <c r="N101" s="72">
        <f t="shared" si="31"/>
        <v>0</v>
      </c>
      <c r="O101" s="72">
        <f t="shared" si="31"/>
        <v>0</v>
      </c>
      <c r="P101" s="73">
        <f>SUM(K101:O101)</f>
        <v>0</v>
      </c>
    </row>
    <row r="102" spans="1:18" x14ac:dyDescent="0.25">
      <c r="B102" s="14" t="s">
        <v>71</v>
      </c>
      <c r="C102" s="35">
        <f t="shared" ref="C102:H102" si="32">C101-IF(IDC_equipment="Yes",C94,0)-IF(IDC_partsupp="Yes",C96,0)-IF(IDC_tuition="Yes",C99,0)-IF(IDC_Space="Yes",C98,0)</f>
        <v>0</v>
      </c>
      <c r="D102" s="35">
        <f t="shared" si="32"/>
        <v>0</v>
      </c>
      <c r="E102" s="35">
        <f t="shared" si="32"/>
        <v>0</v>
      </c>
      <c r="F102" s="35">
        <f t="shared" si="32"/>
        <v>0</v>
      </c>
      <c r="G102" s="35">
        <f t="shared" si="32"/>
        <v>0</v>
      </c>
      <c r="H102" s="35">
        <f t="shared" si="32"/>
        <v>0</v>
      </c>
      <c r="J102" s="14" t="s">
        <v>71</v>
      </c>
      <c r="K102" s="35">
        <f>K101-IF(IDC_equipment="Yes",K94,0)-IF(IDC_partsupp="Yes",K96,0)-IF(IDC_tuition="Yes",K99,0)-IF(IDC_Space="Yes",K98,0)</f>
        <v>0</v>
      </c>
      <c r="L102" s="35">
        <f>L101-IF(IDC_equipment="Yes",L94,0)-IF(IDC_partsupp="Yes",L96,0)-IF(IDC_tuition="Yes",L99,0)-IF(IDC_Space="Yes",L98,0)</f>
        <v>0</v>
      </c>
      <c r="M102" s="35">
        <f>M101-IF(IDC_equipment="Yes",M94,0)-IF(IDC_partsupp="Yes",M96,0)-IF(IDC_tuition="Yes",M99,0)-IF(IDC_Space="Yes",M98,0)</f>
        <v>0</v>
      </c>
      <c r="N102" s="35">
        <f>N101-IF(IDC_equipment="Yes",N94,0)-IF(IDC_partsupp="Yes",N96,0)-IF(IDC_tuition="Yes",N99,0)-IF(IDC_Space="Yes",N98,0)</f>
        <v>0</v>
      </c>
      <c r="O102" s="35">
        <f>O101-IF(IDC_equipment="Yes",O94,0)-IF(IDC_partsupp="Yes",O96,0)-IF(IDC_tuition="Yes",O99,0)-IF(IDC_Space="Yes",O98,0)</f>
        <v>0</v>
      </c>
      <c r="P102" s="22">
        <f>SUM(K102:O102)</f>
        <v>0</v>
      </c>
      <c r="R102" s="596"/>
    </row>
    <row r="103" spans="1:18" x14ac:dyDescent="0.25">
      <c r="B103" s="71" t="s">
        <v>74</v>
      </c>
      <c r="C103" s="72">
        <f>ROUND(C102*'Detail Budget'!I$175,0)</f>
        <v>0</v>
      </c>
      <c r="D103" s="72">
        <f>ROUND(D102*'Detail Budget'!J$175,0)</f>
        <v>0</v>
      </c>
      <c r="E103" s="72">
        <f>ROUND(E102*'Detail Budget'!K$175,0)</f>
        <v>0</v>
      </c>
      <c r="F103" s="72">
        <f>ROUND(F102*'Detail Budget'!L$175,0)</f>
        <v>0</v>
      </c>
      <c r="G103" s="72">
        <f>ROUND(G102*'Detail Budget'!N$175,0)</f>
        <v>0</v>
      </c>
      <c r="H103" s="73">
        <f>ROUND(SUM(C103:G103),0)</f>
        <v>0</v>
      </c>
      <c r="J103" s="71" t="s">
        <v>74</v>
      </c>
      <c r="K103" s="72">
        <f>ROUND(K102*'Detail Budget'!I$175,0)</f>
        <v>0</v>
      </c>
      <c r="L103" s="72">
        <f>ROUND(L102*'Detail Budget'!J$175,0)</f>
        <v>0</v>
      </c>
      <c r="M103" s="72">
        <f>ROUND(M102*'Detail Budget'!K$175,0)</f>
        <v>0</v>
      </c>
      <c r="N103" s="72">
        <f>ROUND(N102*'Detail Budget'!L$175,0)</f>
        <v>0</v>
      </c>
      <c r="O103" s="72">
        <f>ROUND(O102*'Detail Budget'!N$175,0)</f>
        <v>0</v>
      </c>
      <c r="P103" s="73">
        <f>SUM(K103:O103)</f>
        <v>0</v>
      </c>
    </row>
    <row r="104" spans="1:18" x14ac:dyDescent="0.25">
      <c r="B104" s="86" t="s">
        <v>88</v>
      </c>
      <c r="C104" s="89">
        <f t="shared" ref="C104:H104" si="33">C101+C103</f>
        <v>0</v>
      </c>
      <c r="D104" s="89">
        <f t="shared" si="33"/>
        <v>0</v>
      </c>
      <c r="E104" s="89">
        <f t="shared" si="33"/>
        <v>0</v>
      </c>
      <c r="F104" s="89">
        <f t="shared" si="33"/>
        <v>0</v>
      </c>
      <c r="G104" s="89">
        <f t="shared" si="33"/>
        <v>0</v>
      </c>
      <c r="H104" s="91">
        <f t="shared" si="33"/>
        <v>0</v>
      </c>
      <c r="J104" s="86" t="s">
        <v>88</v>
      </c>
      <c r="K104" s="89">
        <f t="shared" ref="K104:P104" si="34">K101+K103</f>
        <v>0</v>
      </c>
      <c r="L104" s="89">
        <f t="shared" si="34"/>
        <v>0</v>
      </c>
      <c r="M104" s="89">
        <f t="shared" si="34"/>
        <v>0</v>
      </c>
      <c r="N104" s="89">
        <f t="shared" si="34"/>
        <v>0</v>
      </c>
      <c r="O104" s="89">
        <f t="shared" si="34"/>
        <v>0</v>
      </c>
      <c r="P104" s="91">
        <f t="shared" si="34"/>
        <v>0</v>
      </c>
    </row>
    <row r="105" spans="1:18" x14ac:dyDescent="0.25">
      <c r="J105" s="2"/>
      <c r="K105" s="2"/>
      <c r="L105" s="2"/>
      <c r="M105" s="2"/>
    </row>
    <row r="106" spans="1:18" x14ac:dyDescent="0.25">
      <c r="J106" s="2"/>
      <c r="K106" s="2"/>
      <c r="L106" s="2"/>
      <c r="M106" s="2"/>
    </row>
    <row r="107" spans="1:18" x14ac:dyDescent="0.25">
      <c r="B107" s="131" t="s">
        <v>9</v>
      </c>
      <c r="C107" s="133">
        <f>C19+C87+C104+K19+K87+K104+C36+K36+K53+C53+C70+K70</f>
        <v>0</v>
      </c>
      <c r="D107" s="133">
        <f t="shared" ref="D107:H107" si="35">D19+D87+D104+L19+L87+L104+D36+L36+L53+D53+D70+L70</f>
        <v>0</v>
      </c>
      <c r="E107" s="133">
        <f t="shared" si="35"/>
        <v>0</v>
      </c>
      <c r="F107" s="133">
        <f t="shared" si="35"/>
        <v>0</v>
      </c>
      <c r="G107" s="133">
        <f t="shared" si="35"/>
        <v>0</v>
      </c>
      <c r="H107" s="133">
        <f t="shared" si="35"/>
        <v>0</v>
      </c>
      <c r="I107" s="803" t="str">
        <f>IF(ABS(H107-'Detail Budget'!O180)&lt;=1,"**Total matches detail budget page", "BUDGET DISTRIBUTION ERROR")</f>
        <v>BUDGET DISTRIBUTION ERROR</v>
      </c>
      <c r="J107" s="803"/>
      <c r="K107" s="2"/>
      <c r="L107" s="2"/>
      <c r="M107" s="2"/>
    </row>
    <row r="108" spans="1:18" x14ac:dyDescent="0.25">
      <c r="H108" s="134"/>
      <c r="I108" s="75"/>
      <c r="J108" s="2"/>
      <c r="K108" s="2"/>
      <c r="L108" s="2"/>
      <c r="M108" s="2"/>
    </row>
    <row r="109" spans="1:18" x14ac:dyDescent="0.25">
      <c r="B109" s="131" t="s">
        <v>140</v>
      </c>
      <c r="C109" s="135">
        <f>'Detail Budget'!I180</f>
        <v>186042.4</v>
      </c>
      <c r="D109" s="135">
        <f>'Detail Budget'!J180</f>
        <v>186474.2</v>
      </c>
      <c r="E109" s="135">
        <f>'Detail Budget'!K180</f>
        <v>192065.5</v>
      </c>
      <c r="F109" s="135">
        <f>'Detail Budget'!L180</f>
        <v>197828.4</v>
      </c>
      <c r="G109" s="135">
        <f>'Detail Budget'!N180</f>
        <v>209876.7</v>
      </c>
      <c r="H109" s="135">
        <f>'Detail Budget'!O180</f>
        <v>1175511.6000000001</v>
      </c>
      <c r="J109" s="2"/>
      <c r="K109" s="2"/>
      <c r="L109" s="2"/>
      <c r="M109" s="2"/>
    </row>
    <row r="110" spans="1:18" x14ac:dyDescent="0.25">
      <c r="J110" s="2"/>
      <c r="K110" s="2"/>
      <c r="L110" s="2"/>
      <c r="M110" s="2"/>
    </row>
    <row r="111" spans="1:18" x14ac:dyDescent="0.25">
      <c r="J111" s="2"/>
      <c r="K111" s="2"/>
      <c r="L111" s="2"/>
      <c r="M111" s="2"/>
    </row>
    <row r="112" spans="1:18" x14ac:dyDescent="0.25">
      <c r="B112" s="40" t="s">
        <v>289</v>
      </c>
      <c r="C112" s="600"/>
      <c r="D112" s="600"/>
      <c r="E112" s="600"/>
      <c r="F112" s="600"/>
      <c r="G112" s="600"/>
      <c r="H112" s="600"/>
      <c r="J112" s="2"/>
      <c r="K112" s="2"/>
      <c r="L112" s="2"/>
      <c r="M112" s="2"/>
    </row>
    <row r="113" spans="2:13" x14ac:dyDescent="0.25">
      <c r="B113" s="601" t="s">
        <v>293</v>
      </c>
      <c r="C113" s="603">
        <f>IF('Internal Subawards'!$G4="yes",'Internal Subawards'!C16,0)+IF('Internal Subawards'!$O4="yes",'Internal Subawards'!K16,0)+IF('Internal Subawards'!$G22="yes",'Internal Subawards'!C33,0)+IF('Internal Subawards'!$O22="yes",'Internal Subawards'!K33,0)+IF('Internal Subawards'!$G39="yes",'Internal Subawards'!C50,0)+IF('Internal Subawards'!$O39="yes",'Internal Subawards'!K50,0)+IF('Internal Subawards'!$G56="yes",'Internal Subawards'!C67,0)+IF('Internal Subawards'!$O56="yes",'Internal Subawards'!K67,0)+IF('Internal Subawards'!$G73="yes",'Internal Subawards'!C84,0)+IF('Internal Subawards'!$O73="yes",'Internal Subawards'!K84,0)+IF('Internal Subawards'!$G90="yes",'Internal Subawards'!C101,0)+IF('Internal Subawards'!$O90="yes",'Internal Subawards'!K101,0)</f>
        <v>0</v>
      </c>
      <c r="D113" s="603">
        <f>IF('Internal Subawards'!$G4="yes",'Internal Subawards'!D16,0)+IF('Internal Subawards'!$O4="yes",'Internal Subawards'!L16,0)+IF('Internal Subawards'!$G22="yes",'Internal Subawards'!D33,0)+IF('Internal Subawards'!$O22="yes",'Internal Subawards'!L33,0)+IF('Internal Subawards'!$G39="yes",'Internal Subawards'!D50,0)+IF('Internal Subawards'!$O39="yes",'Internal Subawards'!L50,0)+IF('Internal Subawards'!$G56="yes",'Internal Subawards'!D67,0)+IF('Internal Subawards'!$O56="yes",'Internal Subawards'!L67,0)+IF('Internal Subawards'!$G73="yes",'Internal Subawards'!D84,0)+IF('Internal Subawards'!$O73="yes",'Internal Subawards'!L84,0)+IF('Internal Subawards'!$G90="yes",'Internal Subawards'!D101,0)+IF('Internal Subawards'!$O90="yes",'Internal Subawards'!L101,0)</f>
        <v>0</v>
      </c>
      <c r="E113" s="603">
        <f>IF('Internal Subawards'!$G4="yes",'Internal Subawards'!E16,0)+IF('Internal Subawards'!$O4="yes",'Internal Subawards'!M16,0)+IF('Internal Subawards'!$G22="yes",'Internal Subawards'!E33,0)+IF('Internal Subawards'!$O22="yes",'Internal Subawards'!M33,0)+IF('Internal Subawards'!$G39="yes",'Internal Subawards'!E50,0)+IF('Internal Subawards'!$O39="yes",'Internal Subawards'!M50,0)+IF('Internal Subawards'!$G56="yes",'Internal Subawards'!E67,0)+IF('Internal Subawards'!$O56="yes",'Internal Subawards'!M67,0)+IF('Internal Subawards'!$G73="yes",'Internal Subawards'!E84,0)+IF('Internal Subawards'!$O73="yes",'Internal Subawards'!M84,0)+IF('Internal Subawards'!$G90="yes",'Internal Subawards'!E101,0)+IF('Internal Subawards'!$O90="yes",'Internal Subawards'!M101,0)</f>
        <v>0</v>
      </c>
      <c r="F113" s="603">
        <f>IF('Internal Subawards'!$G4="yes",'Internal Subawards'!F16,0)+IF('Internal Subawards'!$O4="yes",'Internal Subawards'!N16,0)+IF('Internal Subawards'!$G22="yes",'Internal Subawards'!F33,0)+IF('Internal Subawards'!$O22="yes",'Internal Subawards'!N33,0)+IF('Internal Subawards'!$G39="yes",'Internal Subawards'!F50,0)+IF('Internal Subawards'!$O39="yes",'Internal Subawards'!N50,0)+IF('Internal Subawards'!$G56="yes",'Internal Subawards'!F67,0)+IF('Internal Subawards'!$O56="yes",'Internal Subawards'!N67,0)+IF('Internal Subawards'!$G73="yes",'Internal Subawards'!F84,0)+IF('Internal Subawards'!$O73="yes",'Internal Subawards'!N84,0)+IF('Internal Subawards'!$G90="yes",'Internal Subawards'!F101,0)+IF('Internal Subawards'!$O90="yes",'Internal Subawards'!N101,0)</f>
        <v>0</v>
      </c>
      <c r="G113" s="603">
        <f>IF('Internal Subawards'!$G4="yes",'Internal Subawards'!G16,0)+IF('Internal Subawards'!$O4="yes",'Internal Subawards'!O16,0)+IF('Internal Subawards'!$G22="yes",'Internal Subawards'!G33,0)+IF('Internal Subawards'!$O22="yes",'Internal Subawards'!O33,0)+IF('Internal Subawards'!$G39="yes",'Internal Subawards'!G50,0)+IF('Internal Subawards'!$O39="yes",'Internal Subawards'!O50,0)+IF('Internal Subawards'!$G56="yes",'Internal Subawards'!G67,0)+IF('Internal Subawards'!$O56="yes",'Internal Subawards'!O67,0)+IF('Internal Subawards'!$G73="yes",'Internal Subawards'!G84,0)+IF('Internal Subawards'!$O73="yes",'Internal Subawards'!O84,0)+IF('Internal Subawards'!$G90="yes",'Internal Subawards'!G101,0)+IF('Internal Subawards'!$O90="yes",'Internal Subawards'!O101,0)</f>
        <v>0</v>
      </c>
      <c r="H113" s="603">
        <f>IF('Internal Subawards'!$G4="yes",'Internal Subawards'!H16,0)+IF('Internal Subawards'!$O4="yes",'Internal Subawards'!P16,0)+IF('Internal Subawards'!$G22="yes",'Internal Subawards'!H33,0)+IF('Internal Subawards'!$O22="yes",'Internal Subawards'!P33,0)+IF('Internal Subawards'!$G39="yes",'Internal Subawards'!H50,0)+IF('Internal Subawards'!$O39="yes",'Internal Subawards'!P50,0)+IF('Internal Subawards'!$G56="yes",'Internal Subawards'!H67,0)+IF('Internal Subawards'!$O56="yes",'Internal Subawards'!P67,0)+IF('Internal Subawards'!$G73="yes",'Internal Subawards'!H84,0)+IF('Internal Subawards'!$O73="yes",'Internal Subawards'!P84,0)+IF('Internal Subawards'!$G90="yes",'Internal Subawards'!H101,0)+IF('Internal Subawards'!$O90="yes",'Internal Subawards'!P101,0)</f>
        <v>0</v>
      </c>
      <c r="J113" s="2"/>
      <c r="K113" s="2"/>
      <c r="L113" s="2"/>
      <c r="M113" s="2"/>
    </row>
    <row r="114" spans="2:13" x14ac:dyDescent="0.25">
      <c r="B114" s="601" t="str">
        <f>IF(COUNTIF(int_subs_yes,"yes")&gt;0,"MTDC","TDC")</f>
        <v>TDC</v>
      </c>
      <c r="C114" s="600">
        <f>IF('Internal Subawards'!$G4="yes",'Internal Subawards'!C17,0)+IF('Internal Subawards'!$O4="yes",'Internal Subawards'!K17,0)+IF('Internal Subawards'!$G22="yes",'Internal Subawards'!C34,0)+IF('Internal Subawards'!$O22="yes",'Internal Subawards'!K34,0)+IF('Internal Subawards'!$G39="yes",'Internal Subawards'!C51,0)+IF('Internal Subawards'!$O39="yes",'Internal Subawards'!K51,0)+IF('Internal Subawards'!$G56="yes",'Internal Subawards'!C68,0)+IF('Internal Subawards'!$O56="yes",'Internal Subawards'!K68,0)+IF('Internal Subawards'!$G73="yes",'Internal Subawards'!C85,0)+IF('Internal Subawards'!$O73="yes",'Internal Subawards'!K85,0)+IF('Internal Subawards'!$G90="yes",'Internal Subawards'!C102,0)+IF('Internal Subawards'!$O90="yes",'Internal Subawards'!K102,0)</f>
        <v>0</v>
      </c>
      <c r="D114" s="600">
        <f>IF('Internal Subawards'!$G4="yes",'Internal Subawards'!D17,0)+IF('Internal Subawards'!$O4="yes",'Internal Subawards'!L17,0)+IF('Internal Subawards'!$G22="yes",'Internal Subawards'!D34,0)+IF('Internal Subawards'!$O22="yes",'Internal Subawards'!L34,0)+IF('Internal Subawards'!$G39="yes",'Internal Subawards'!D51,0)+IF('Internal Subawards'!$O39="yes",'Internal Subawards'!L51,0)+IF('Internal Subawards'!$G56="yes",'Internal Subawards'!D68,0)+IF('Internal Subawards'!$O56="yes",'Internal Subawards'!L68,0)+IF('Internal Subawards'!$G73="yes",'Internal Subawards'!D85,0)+IF('Internal Subawards'!$O73="yes",'Internal Subawards'!L85,0)+IF('Internal Subawards'!$G90="yes",'Internal Subawards'!D102,0)+IF('Internal Subawards'!$O90="yes",'Internal Subawards'!L102,0)</f>
        <v>0</v>
      </c>
      <c r="E114" s="600">
        <f>IF('Internal Subawards'!$G4="yes",'Internal Subawards'!E17,0)+IF('Internal Subawards'!$O4="yes",'Internal Subawards'!M17,0)+IF('Internal Subawards'!$G22="yes",'Internal Subawards'!E34,0)+IF('Internal Subawards'!$O22="yes",'Internal Subawards'!M34,0)+IF('Internal Subawards'!$G39="yes",'Internal Subawards'!E51,0)+IF('Internal Subawards'!$O39="yes",'Internal Subawards'!M51,0)+IF('Internal Subawards'!$G56="yes",'Internal Subawards'!E68,0)+IF('Internal Subawards'!$O56="yes",'Internal Subawards'!M68,0)+IF('Internal Subawards'!$G73="yes",'Internal Subawards'!E85,0)+IF('Internal Subawards'!$O73="yes",'Internal Subawards'!M85,0)+IF('Internal Subawards'!$G90="yes",'Internal Subawards'!E102,0)+IF('Internal Subawards'!$O90="yes",'Internal Subawards'!M102,0)</f>
        <v>0</v>
      </c>
      <c r="F114" s="600">
        <f>IF('Internal Subawards'!$G4="yes",'Internal Subawards'!F17,0)+IF('Internal Subawards'!$O4="yes",'Internal Subawards'!N17,0)+IF('Internal Subawards'!$G22="yes",'Internal Subawards'!F34,0)+IF('Internal Subawards'!$O22="yes",'Internal Subawards'!N34,0)+IF('Internal Subawards'!$G39="yes",'Internal Subawards'!F51,0)+IF('Internal Subawards'!$O39="yes",'Internal Subawards'!N51,0)+IF('Internal Subawards'!$G56="yes",'Internal Subawards'!F68,0)+IF('Internal Subawards'!$O56="yes",'Internal Subawards'!N68,0)+IF('Internal Subawards'!$G73="yes",'Internal Subawards'!F85,0)+IF('Internal Subawards'!$O73="yes",'Internal Subawards'!N85,0)+IF('Internal Subawards'!$G90="yes",'Internal Subawards'!F102,0)+IF('Internal Subawards'!$O90="yes",'Internal Subawards'!N102,0)</f>
        <v>0</v>
      </c>
      <c r="G114" s="600">
        <f>IF('Internal Subawards'!$G4="yes",'Internal Subawards'!G17,0)+IF('Internal Subawards'!$O4="yes",'Internal Subawards'!O17,0)+IF('Internal Subawards'!$G22="yes",'Internal Subawards'!G34,0)+IF('Internal Subawards'!$O22="yes",'Internal Subawards'!O34,0)+IF('Internal Subawards'!$G39="yes",'Internal Subawards'!G51,0)+IF('Internal Subawards'!$O39="yes",'Internal Subawards'!O51,0)+IF('Internal Subawards'!$G56="yes",'Internal Subawards'!G68,0)+IF('Internal Subawards'!$O56="yes",'Internal Subawards'!O68,0)+IF('Internal Subawards'!$G73="yes",'Internal Subawards'!G85,0)+IF('Internal Subawards'!$O73="yes",'Internal Subawards'!O85,0)+IF('Internal Subawards'!$G90="yes",'Internal Subawards'!G102,0)+IF('Internal Subawards'!$O90="yes",'Internal Subawards'!O102,0)</f>
        <v>0</v>
      </c>
      <c r="H114" s="600">
        <f>IF('Internal Subawards'!$G4="yes",'Internal Subawards'!H17,0)+IF('Internal Subawards'!$O4="yes",'Internal Subawards'!P17,0)+IF('Internal Subawards'!$G22="yes",'Internal Subawards'!H34,0)+IF('Internal Subawards'!$O22="yes",'Internal Subawards'!P34,0)+IF('Internal Subawards'!$G39="yes",'Internal Subawards'!H51,0)+IF('Internal Subawards'!$O39="yes",'Internal Subawards'!P51,0)+IF('Internal Subawards'!$G56="yes",'Internal Subawards'!H68,0)+IF('Internal Subawards'!$O56="yes",'Internal Subawards'!P68,0)+IF('Internal Subawards'!$G73="yes",'Internal Subawards'!H85,0)+IF('Internal Subawards'!$O73="yes",'Internal Subawards'!P85,0)+IF('Internal Subawards'!$G90="yes",'Internal Subawards'!H102,0)+IF('Internal Subawards'!$O90="yes",'Internal Subawards'!P102,0)</f>
        <v>0</v>
      </c>
      <c r="J114" s="2"/>
      <c r="K114" s="2"/>
      <c r="L114" s="2"/>
      <c r="M114" s="2"/>
    </row>
    <row r="115" spans="2:13" x14ac:dyDescent="0.25">
      <c r="B115" s="601" t="str">
        <f>IF(COUNTIF(int_subs_yes,"yes")&gt;0,"Indirects on MTDC",("Indirects on TDC"))</f>
        <v>Indirects on TDC</v>
      </c>
      <c r="C115" s="600">
        <f>SUMIF('Internal Subawards'!$G4,"yes",'Internal Subawards'!C18)+SUMIF('Internal Subawards'!$O4,"yes",'Internal Subawards'!K18)+SUMIF('Internal Subawards'!$G22,"yes",'Internal Subawards'!C35)+SUMIF('Internal Subawards'!$O22,"yes",'Internal Subawards'!K34)+SUMIF('Internal Subawards'!$G39,"yes",'Internal Subawards'!C52)+SUMIF('Internal Subawards'!$O39,"yes",'Internal Subawards'!K51)+SUMIF('Internal Subawards'!$G56,"yes",'Internal Subawards'!C69)+SUMIF('Internal Subawards'!$O56,"yes",'Internal Subawards'!K68)+SUMIF('Internal Subawards'!$G73,"yes",'Internal Subawards'!C86)+SUMIF('Internal Subawards'!$O73,"yes",'Internal Subawards'!K85)+SUMIF('Internal Subawards'!$G90,"yes",'Internal Subawards'!C103)+SUMIF('Internal Subawards'!$O90,"yes",'Internal Subawards'!K102)</f>
        <v>0</v>
      </c>
      <c r="D115" s="600">
        <f>SUMIF('Internal Subawards'!$G4,"yes",'Internal Subawards'!D18)+SUMIF('Internal Subawards'!$O4,"yes",'Internal Subawards'!L18)+SUMIF('Internal Subawards'!$G22,"yes",'Internal Subawards'!D35)+SUMIF('Internal Subawards'!$O22,"yes",'Internal Subawards'!L34)+SUMIF('Internal Subawards'!$G39,"yes",'Internal Subawards'!D52)+SUMIF('Internal Subawards'!$O39,"yes",'Internal Subawards'!L51)+SUMIF('Internal Subawards'!$G56,"yes",'Internal Subawards'!D69)+SUMIF('Internal Subawards'!$O56,"yes",'Internal Subawards'!L68)+SUMIF('Internal Subawards'!$G73,"yes",'Internal Subawards'!D86)+SUMIF('Internal Subawards'!$O73,"yes",'Internal Subawards'!L85)+SUMIF('Internal Subawards'!$G90,"yes",'Internal Subawards'!D103)+SUMIF('Internal Subawards'!$O90,"yes",'Internal Subawards'!L102)</f>
        <v>0</v>
      </c>
      <c r="E115" s="600">
        <f>SUMIF('Internal Subawards'!$G4,"yes",'Internal Subawards'!E18)+SUMIF('Internal Subawards'!$O4,"yes",'Internal Subawards'!M18)+SUMIF('Internal Subawards'!$G22,"yes",'Internal Subawards'!E35)+SUMIF('Internal Subawards'!$O22,"yes",'Internal Subawards'!M34)+SUMIF('Internal Subawards'!$G39,"yes",'Internal Subawards'!E52)+SUMIF('Internal Subawards'!$O39,"yes",'Internal Subawards'!M51)+SUMIF('Internal Subawards'!$G56,"yes",'Internal Subawards'!E69)+SUMIF('Internal Subawards'!$O56,"yes",'Internal Subawards'!M68)+SUMIF('Internal Subawards'!$G73,"yes",'Internal Subawards'!E86)+SUMIF('Internal Subawards'!$O73,"yes",'Internal Subawards'!M85)+SUMIF('Internal Subawards'!$G90,"yes",'Internal Subawards'!E103)+SUMIF('Internal Subawards'!$O90,"yes",'Internal Subawards'!M102)</f>
        <v>0</v>
      </c>
      <c r="F115" s="600">
        <f>SUMIF('Internal Subawards'!$G4,"yes",'Internal Subawards'!F18)+SUMIF('Internal Subawards'!$O4,"yes",'Internal Subawards'!N18)+SUMIF('Internal Subawards'!$G22,"yes",'Internal Subawards'!F35)+SUMIF('Internal Subawards'!$O22,"yes",'Internal Subawards'!N34)+SUMIF('Internal Subawards'!$G39,"yes",'Internal Subawards'!F52)+SUMIF('Internal Subawards'!$O39,"yes",'Internal Subawards'!N51)+SUMIF('Internal Subawards'!$G56,"yes",'Internal Subawards'!F69)+SUMIF('Internal Subawards'!$O56,"yes",'Internal Subawards'!N68)+SUMIF('Internal Subawards'!$G73,"yes",'Internal Subawards'!F86)+SUMIF('Internal Subawards'!$O73,"yes",'Internal Subawards'!N85)+SUMIF('Internal Subawards'!$G90,"yes",'Internal Subawards'!F103)+SUMIF('Internal Subawards'!$O90,"yes",'Internal Subawards'!N102)</f>
        <v>0</v>
      </c>
      <c r="G115" s="600">
        <f>SUMIF('Internal Subawards'!$G4,"yes",'Internal Subawards'!G18)+SUMIF('Internal Subawards'!$O4,"yes",'Internal Subawards'!O18)+SUMIF('Internal Subawards'!$G22,"yes",'Internal Subawards'!G35)+SUMIF('Internal Subawards'!$O22,"yes",'Internal Subawards'!O34)+SUMIF('Internal Subawards'!$G39,"yes",'Internal Subawards'!G52)+SUMIF('Internal Subawards'!$O39,"yes",'Internal Subawards'!O51)+SUMIF('Internal Subawards'!$G56,"yes",'Internal Subawards'!G69)+SUMIF('Internal Subawards'!$O56,"yes",'Internal Subawards'!O68)+SUMIF('Internal Subawards'!$G73,"yes",'Internal Subawards'!G86)+SUMIF('Internal Subawards'!$O73,"yes",'Internal Subawards'!O85)+SUMIF('Internal Subawards'!$G90,"yes",'Internal Subawards'!G103)+SUMIF('Internal Subawards'!$O90,"yes",'Internal Subawards'!O102)</f>
        <v>0</v>
      </c>
      <c r="H115" s="600">
        <f>SUMIF('Internal Subawards'!$G4,"yes",'Internal Subawards'!H18)+SUMIF('Internal Subawards'!$O4,"yes",'Internal Subawards'!P18)+SUMIF('Internal Subawards'!$G22,"yes",'Internal Subawards'!H35)+SUMIF('Internal Subawards'!$O22,"yes",'Internal Subawards'!P34)+SUMIF('Internal Subawards'!$G39,"yes",'Internal Subawards'!H52)+SUMIF('Internal Subawards'!$O39,"yes",'Internal Subawards'!P51)+SUMIF('Internal Subawards'!$G56,"yes",'Internal Subawards'!H69)+SUMIF('Internal Subawards'!$O56,"yes",'Internal Subawards'!P68)+SUMIF('Internal Subawards'!$G73,"yes",'Internal Subawards'!H86)+SUMIF('Internal Subawards'!$O73,"yes",'Internal Subawards'!P85)+SUMIF('Internal Subawards'!$G90,"yes",'Internal Subawards'!H103)+SUMIF('Internal Subawards'!$O90,"yes",'Internal Subawards'!P102)</f>
        <v>0</v>
      </c>
      <c r="J115" s="2"/>
      <c r="K115" s="2"/>
      <c r="L115" s="2"/>
      <c r="M115" s="2"/>
    </row>
    <row r="116" spans="2:13" ht="30" x14ac:dyDescent="0.25">
      <c r="B116" s="601" t="s">
        <v>290</v>
      </c>
      <c r="C116" s="600">
        <f>IF('Internal Subawards'!$G4="yes",('Internal Subawards'!C16-'Internal Subawards'!C10-'Internal Subawards'!C12-'Internal Subawards'!C13-'Internal Subawards'!C14-'Internal Subawards'!C8+'IDC Calculation'!C14+'IDC Calculation'!N59),0)+ IF('Internal Subawards'!$O4="yes",('Internal Subawards'!K16-'Internal Subawards'!K10-'Internal Subawards'!K12-'Internal Subawards'!K13-'Internal Subawards'!K8),0)+IF('Internal Subawards'!$G22="yes",('Internal Subawards'!C33-'Internal Subawards'!C26-'Internal Subawards'!C28-'Internal Subawards'!C30-'Internal Subawards'!C31),0)+IF('Internal Subawards'!$O22="yes", ('Internal Subawards'!K33-'Internal Subawards'!K26-'Internal Subawards'!K28-'Internal Subawards'!K30-'Internal Subawards'!K31),0)+IF('Internal Subawards'!$G39="yes", ('Internal Subawards'!C50-'Internal Subawards'!C43-'Internal Subawards'!C45-'Internal Subawards'!C47-'Internal Subawards'!C48),0)+IF('Internal Subawards'!$O39="yes", ('Internal Subawards'!K50-'Internal Subawards'!K43-'Internal Subawards'!K45-'Internal Subawards'!K47-'Internal Subawards'!K48),0)+IF('Internal Subawards'!$G56="yes", ('Internal Subawards'!C67-'Internal Subawards'!C60-'Internal Subawards'!C62-'Internal Subawards'!C64-'Internal Subawards'!C65),0)+IF('Internal Subawards'!$O56="yes", ('Internal Subawards'!K67-'Internal Subawards'!K60-'Internal Subawards'!K62-'Internal Subawards'!K64-'Internal Subawards'!K65),0)+IF('Internal Subawards'!$G73="yes",('Internal Subawards'!C84-'Internal Subawards'!C77-'Internal Subawards'!C79-'Internal Subawards'!C81-'Internal Subawards'!C82),0)+IF('Internal Subawards'!$O73="yes", ('Internal Subawards'!K84-'Internal Subawards'!K77-'Internal Subawards'!K79-'Internal Subawards'!K81-'Internal Subawards'!K82),0)+IF('Internal Subawards'!$G90="yes", ('Internal Subawards'!C101-'Internal Subawards'!C94-'Internal Subawards'!C96-'Internal Subawards'!C98-'Internal Subawards'!C99),0)+IF('Internal Subawards'!$O90="yes", ('Internal Subawards'!K101-'Internal Subawards'!K94-'Internal Subawards'!K96-'Internal Subawards'!K98-'Internal Subawards'!K99),0)</f>
        <v>0</v>
      </c>
      <c r="D116" s="600">
        <f>IF('Internal Subawards'!$G4="yes",('Internal Subawards'!D16-'Internal Subawards'!D10-'Internal Subawards'!D12-'Internal Subawards'!D13-'Internal Subawards'!D14-'Internal Subawards'!D8+'IDC Calculation'!D14+'IDC Calculation'!O59),0)+ IF('Internal Subawards'!$O4="yes",('Internal Subawards'!L16-'Internal Subawards'!L10-'Internal Subawards'!L12-'Internal Subawards'!L13-'Internal Subawards'!L8),0)+IF('Internal Subawards'!$G22="yes",('Internal Subawards'!D33-'Internal Subawards'!D26-'Internal Subawards'!D28-'Internal Subawards'!D30-'Internal Subawards'!D31),0)+IF('Internal Subawards'!$O22="yes", ('Internal Subawards'!L33-'Internal Subawards'!L26-'Internal Subawards'!L28-'Internal Subawards'!L30-'Internal Subawards'!L31),0)+IF('Internal Subawards'!$G39="yes", ('Internal Subawards'!D50-'Internal Subawards'!D43-'Internal Subawards'!D45-'Internal Subawards'!D47-'Internal Subawards'!D48),0)+IF('Internal Subawards'!$O39="yes", ('Internal Subawards'!L50-'Internal Subawards'!L43-'Internal Subawards'!L45-'Internal Subawards'!L47-'Internal Subawards'!L48),0)+IF('Internal Subawards'!$G56="yes", ('Internal Subawards'!D67-'Internal Subawards'!D60-'Internal Subawards'!D62-'Internal Subawards'!D64-'Internal Subawards'!D65),0)+IF('Internal Subawards'!$O56="yes", ('Internal Subawards'!L67-'Internal Subawards'!L60-'Internal Subawards'!L62-'Internal Subawards'!L64-'Internal Subawards'!L65),0)+IF('Internal Subawards'!$G73="yes",('Internal Subawards'!D84-'Internal Subawards'!D77-'Internal Subawards'!D79-'Internal Subawards'!D81-'Internal Subawards'!D82),0)+IF('Internal Subawards'!$O73="yes", ('Internal Subawards'!L84-'Internal Subawards'!L77-'Internal Subawards'!L79-'Internal Subawards'!L81-'Internal Subawards'!L82),0)+IF('Internal Subawards'!$G90="yes", ('Internal Subawards'!D101-'Internal Subawards'!D94-'Internal Subawards'!D96-'Internal Subawards'!D98-'Internal Subawards'!D99),0)+IF('Internal Subawards'!$O90="yes", ('Internal Subawards'!L101-'Internal Subawards'!L94-'Internal Subawards'!L96-'Internal Subawards'!L98-'Internal Subawards'!L99),0)</f>
        <v>0</v>
      </c>
      <c r="E116" s="600">
        <f>IF('Internal Subawards'!$G4="yes",('Internal Subawards'!E16-'Internal Subawards'!E10-'Internal Subawards'!E12-'Internal Subawards'!E13-'Internal Subawards'!E14-'Internal Subawards'!E8+'IDC Calculation'!E14+'IDC Calculation'!P59),0)+ IF('Internal Subawards'!$O4="yes",('Internal Subawards'!M16-'Internal Subawards'!M10-'Internal Subawards'!M12-'Internal Subawards'!M13-'Internal Subawards'!M8),0)+IF('Internal Subawards'!$G22="yes",('Internal Subawards'!E33-'Internal Subawards'!E26-'Internal Subawards'!E28-'Internal Subawards'!E30-'Internal Subawards'!E31),0)+IF('Internal Subawards'!$O22="yes", ('Internal Subawards'!M33-'Internal Subawards'!M26-'Internal Subawards'!M28-'Internal Subawards'!M30-'Internal Subawards'!M31),0)+IF('Internal Subawards'!$G39="yes", ('Internal Subawards'!E50-'Internal Subawards'!E43-'Internal Subawards'!E45-'Internal Subawards'!E47-'Internal Subawards'!E48),0)+IF('Internal Subawards'!$O39="yes", ('Internal Subawards'!M50-'Internal Subawards'!M43-'Internal Subawards'!M45-'Internal Subawards'!M47-'Internal Subawards'!M48),0)+IF('Internal Subawards'!$G56="yes", ('Internal Subawards'!E67-'Internal Subawards'!E60-'Internal Subawards'!E62-'Internal Subawards'!E64-'Internal Subawards'!E65),0)+IF('Internal Subawards'!$O56="yes", ('Internal Subawards'!M67-'Internal Subawards'!M60-'Internal Subawards'!M62-'Internal Subawards'!M64-'Internal Subawards'!M65),0)+IF('Internal Subawards'!$G73="yes",('Internal Subawards'!E84-'Internal Subawards'!E77-'Internal Subawards'!E79-'Internal Subawards'!E81-'Internal Subawards'!E82),0)+IF('Internal Subawards'!$O73="yes", ('Internal Subawards'!M84-'Internal Subawards'!M77-'Internal Subawards'!M79-'Internal Subawards'!M81-'Internal Subawards'!M82),0)+IF('Internal Subawards'!$G90="yes", ('Internal Subawards'!E101-'Internal Subawards'!E94-'Internal Subawards'!E96-'Internal Subawards'!E98-'Internal Subawards'!E99),0)+IF('Internal Subawards'!$O90="yes", ('Internal Subawards'!M101-'Internal Subawards'!M94-'Internal Subawards'!M96-'Internal Subawards'!M98-'Internal Subawards'!M99),0)</f>
        <v>0</v>
      </c>
      <c r="F116" s="600">
        <f>IF('Internal Subawards'!$G4="yes",('Internal Subawards'!F16-'Internal Subawards'!F10-'Internal Subawards'!F12-'Internal Subawards'!F13-'Internal Subawards'!F14-'Internal Subawards'!F8+'IDC Calculation'!F14+'IDC Calculation'!Q59),0)+ IF('Internal Subawards'!$O4="yes",('Internal Subawards'!N16-'Internal Subawards'!N10-'Internal Subawards'!N12-'Internal Subawards'!N13-'Internal Subawards'!N8),0)+IF('Internal Subawards'!$G22="yes",('Internal Subawards'!F33-'Internal Subawards'!F26-'Internal Subawards'!F28-'Internal Subawards'!F30-'Internal Subawards'!F31),0)+IF('Internal Subawards'!$O22="yes", ('Internal Subawards'!N33-'Internal Subawards'!N26-'Internal Subawards'!N28-'Internal Subawards'!N30-'Internal Subawards'!N31),0)+IF('Internal Subawards'!$G39="yes", ('Internal Subawards'!F50-'Internal Subawards'!F43-'Internal Subawards'!F45-'Internal Subawards'!F47-'Internal Subawards'!F48),0)+IF('Internal Subawards'!$O39="yes", ('Internal Subawards'!N50-'Internal Subawards'!N43-'Internal Subawards'!N45-'Internal Subawards'!N47-'Internal Subawards'!N48),0)+IF('Internal Subawards'!$G56="yes", ('Internal Subawards'!F67-'Internal Subawards'!F60-'Internal Subawards'!F62-'Internal Subawards'!F64-'Internal Subawards'!F65),0)+IF('Internal Subawards'!$O56="yes", ('Internal Subawards'!N67-'Internal Subawards'!N60-'Internal Subawards'!N62-'Internal Subawards'!N64-'Internal Subawards'!N65),0)+IF('Internal Subawards'!$G73="yes",('Internal Subawards'!F84-'Internal Subawards'!F77-'Internal Subawards'!F79-'Internal Subawards'!F81-'Internal Subawards'!F82),0)+IF('Internal Subawards'!$O73="yes", ('Internal Subawards'!N84-'Internal Subawards'!N77-'Internal Subawards'!N79-'Internal Subawards'!N81-'Internal Subawards'!N82),0)+IF('Internal Subawards'!$G90="yes", ('Internal Subawards'!F101-'Internal Subawards'!F94-'Internal Subawards'!F96-'Internal Subawards'!F98-'Internal Subawards'!F99),0)+IF('Internal Subawards'!$O90="yes", ('Internal Subawards'!N101-'Internal Subawards'!N94-'Internal Subawards'!N96-'Internal Subawards'!N98-'Internal Subawards'!N99),0)</f>
        <v>0</v>
      </c>
      <c r="G116" s="600">
        <f>IF('Internal Subawards'!$G4="yes",('Internal Subawards'!G16-'Internal Subawards'!G10-'Internal Subawards'!G12-'Internal Subawards'!G13-'Internal Subawards'!G14-'Internal Subawards'!G8+'IDC Calculation'!H14+'IDC Calculation'!S59),0)+ IF('Internal Subawards'!$O4="yes",('Internal Subawards'!O16-'Internal Subawards'!O10-'Internal Subawards'!O12-'Internal Subawards'!O13-'Internal Subawards'!O8),0)+IF('Internal Subawards'!$G22="yes",('Internal Subawards'!G33-'Internal Subawards'!G26-'Internal Subawards'!G28-'Internal Subawards'!G30-'Internal Subawards'!G31),0)+IF('Internal Subawards'!$O22="yes", ('Internal Subawards'!O33-'Internal Subawards'!O26-'Internal Subawards'!O28-'Internal Subawards'!O30-'Internal Subawards'!O31),0)+IF('Internal Subawards'!$G39="yes", ('Internal Subawards'!G50-'Internal Subawards'!G43-'Internal Subawards'!G45-'Internal Subawards'!G47-'Internal Subawards'!G48),0)+IF('Internal Subawards'!$O39="yes", ('Internal Subawards'!O50-'Internal Subawards'!O43-'Internal Subawards'!O45-'Internal Subawards'!O47-'Internal Subawards'!O48),0)+IF('Internal Subawards'!$G56="yes", ('Internal Subawards'!G67-'Internal Subawards'!G60-'Internal Subawards'!G62-'Internal Subawards'!G64-'Internal Subawards'!G65),0)+IF('Internal Subawards'!$O56="yes", ('Internal Subawards'!O67-'Internal Subawards'!O60-'Internal Subawards'!O62-'Internal Subawards'!O64-'Internal Subawards'!O65),0)+IF('Internal Subawards'!$G73="yes",('Internal Subawards'!G84-'Internal Subawards'!G77-'Internal Subawards'!G79-'Internal Subawards'!G81-'Internal Subawards'!G82),0)+IF('Internal Subawards'!$O73="yes", ('Internal Subawards'!O84-'Internal Subawards'!O77-'Internal Subawards'!O79-'Internal Subawards'!O81-'Internal Subawards'!O82),0)+IF('Internal Subawards'!$G90="yes", ('Internal Subawards'!G101-'Internal Subawards'!G94-'Internal Subawards'!G96-'Internal Subawards'!G98-'Internal Subawards'!G99),0)+IF('Internal Subawards'!$O90="yes", ('Internal Subawards'!O101-'Internal Subawards'!O94-'Internal Subawards'!O96-'Internal Subawards'!O98-'Internal Subawards'!O99),0)</f>
        <v>0</v>
      </c>
      <c r="H116" s="600">
        <f>IF('Internal Subawards'!$G4="yes",('Internal Subawards'!H16-'Internal Subawards'!H10-'Internal Subawards'!H12-'Internal Subawards'!H13-'Internal Subawards'!H14-'Internal Subawards'!H8+'IDC Calculation'!I14+'IDC Calculation'!T59),0)+ IF('Internal Subawards'!$O4="yes",('Internal Subawards'!P16-'Internal Subawards'!P10-'Internal Subawards'!P12-'Internal Subawards'!P13-'Internal Subawards'!P8),0)+IF('Internal Subawards'!$G22="yes",('Internal Subawards'!H33-'Internal Subawards'!H26-'Internal Subawards'!H28-'Internal Subawards'!H30-'Internal Subawards'!H31),0)+IF('Internal Subawards'!$O22="yes", ('Internal Subawards'!P33-'Internal Subawards'!P26-'Internal Subawards'!P28-'Internal Subawards'!P30-'Internal Subawards'!P31),0)+IF('Internal Subawards'!$G39="yes", ('Internal Subawards'!H50-'Internal Subawards'!H43-'Internal Subawards'!H45-'Internal Subawards'!H47-'Internal Subawards'!H48),0)+IF('Internal Subawards'!$O39="yes", ('Internal Subawards'!P50-'Internal Subawards'!P43-'Internal Subawards'!P45-'Internal Subawards'!P47-'Internal Subawards'!P48),0)+IF('Internal Subawards'!$G56="yes", ('Internal Subawards'!H67-'Internal Subawards'!H60-'Internal Subawards'!H62-'Internal Subawards'!H64-'Internal Subawards'!H65),0)+IF('Internal Subawards'!$O56="yes", ('Internal Subawards'!P67-'Internal Subawards'!P60-'Internal Subawards'!P62-'Internal Subawards'!P64-'Internal Subawards'!P65),0)+IF('Internal Subawards'!$G73="yes",('Internal Subawards'!H84-'Internal Subawards'!H77-'Internal Subawards'!H79-'Internal Subawards'!H81-'Internal Subawards'!H82),0)+IF('Internal Subawards'!$O73="yes", ('Internal Subawards'!P84-'Internal Subawards'!P77-'Internal Subawards'!P79-'Internal Subawards'!P81-'Internal Subawards'!P82),0)+IF('Internal Subawards'!$G90="yes", ('Internal Subawards'!H101-'Internal Subawards'!H94-'Internal Subawards'!H96-'Internal Subawards'!H98-'Internal Subawards'!H99),0)+IF('Internal Subawards'!$O90="yes", ('Internal Subawards'!P101-'Internal Subawards'!P94-'Internal Subawards'!P96-'Internal Subawards'!P98-'Internal Subawards'!P99),0)</f>
        <v>0</v>
      </c>
      <c r="J116" s="2"/>
      <c r="K116" s="2"/>
      <c r="L116" s="2"/>
      <c r="M116" s="2"/>
    </row>
    <row r="117" spans="2:13" x14ac:dyDescent="0.25">
      <c r="B117" s="601" t="s">
        <v>291</v>
      </c>
      <c r="C117" s="533">
        <f>C116*Data!$C55</f>
        <v>0</v>
      </c>
      <c r="D117" s="533">
        <f>D116*Data!$C55</f>
        <v>0</v>
      </c>
      <c r="E117" s="533">
        <f>E116*Data!$C55</f>
        <v>0</v>
      </c>
      <c r="F117" s="533">
        <f>F116*Data!$C55</f>
        <v>0</v>
      </c>
      <c r="G117" s="533">
        <f>G116*Data!$C55</f>
        <v>0</v>
      </c>
      <c r="H117" s="533">
        <f>SUM(C117:G117)</f>
        <v>0</v>
      </c>
      <c r="J117" s="2"/>
      <c r="K117" s="2"/>
      <c r="L117" s="2"/>
      <c r="M117" s="2"/>
    </row>
    <row r="118" spans="2:13" x14ac:dyDescent="0.25">
      <c r="B118" s="602" t="s">
        <v>292</v>
      </c>
      <c r="C118" s="533">
        <f>ROUND(C116*'Detail Budget'!I$175,0)</f>
        <v>0</v>
      </c>
      <c r="D118" s="533">
        <f>ROUND(D116*'Detail Budget'!J$175,0)</f>
        <v>0</v>
      </c>
      <c r="E118" s="533">
        <f>ROUND(E116*'Detail Budget'!K$175,0)</f>
        <v>0</v>
      </c>
      <c r="F118" s="533">
        <f>ROUND(F116*'Detail Budget'!L$175,0)</f>
        <v>0</v>
      </c>
      <c r="G118" s="533">
        <f>ROUND(G116*'Detail Budget'!N$175,0)</f>
        <v>0</v>
      </c>
      <c r="H118" s="533">
        <f>SUM(C118:G118)</f>
        <v>0</v>
      </c>
      <c r="J118" s="2"/>
      <c r="K118" s="2"/>
      <c r="L118" s="2"/>
      <c r="M118" s="2"/>
    </row>
    <row r="119" spans="2:13" x14ac:dyDescent="0.25">
      <c r="B119" s="532"/>
      <c r="C119" s="533"/>
      <c r="J119" s="2"/>
      <c r="K119" s="2"/>
      <c r="L119" s="2"/>
      <c r="M119" s="2"/>
    </row>
    <row r="120" spans="2:13" ht="15" customHeight="1" x14ac:dyDescent="0.25">
      <c r="B120" s="532"/>
      <c r="C120" s="533"/>
    </row>
  </sheetData>
  <mergeCells count="1">
    <mergeCell ref="I107:J107"/>
  </mergeCells>
  <conditionalFormatting sqref="I107">
    <cfRule type="cellIs" dxfId="15" priority="1" operator="equal">
      <formula>"BUDGET DISTRIBUTION ERROR"</formula>
    </cfRule>
  </conditionalFormatting>
  <pageMargins left="0.7" right="0.7" top="0.75" bottom="0.75" header="0.3" footer="0.3"/>
  <pageSetup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Data!$F$2:$F$3</xm:f>
          </x14:formula1>
          <xm:sqref>G4 O4 O73 O90 G90 G73 O22 G22 O39 G39 O56 G56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U1082"/>
  <sheetViews>
    <sheetView zoomScaleNormal="100" workbookViewId="0"/>
  </sheetViews>
  <sheetFormatPr defaultColWidth="15.140625" defaultRowHeight="15" x14ac:dyDescent="0.25"/>
  <cols>
    <col min="1" max="1" width="9.42578125" style="297" customWidth="1"/>
    <col min="2" max="2" width="34.28515625" style="297" customWidth="1"/>
    <col min="3" max="3" width="5.5703125" style="297" customWidth="1"/>
    <col min="4" max="4" width="12.85546875" style="297" customWidth="1"/>
    <col min="5" max="5" width="14" style="297" bestFit="1" customWidth="1"/>
    <col min="6" max="6" width="17.28515625" style="297" customWidth="1"/>
    <col min="7" max="7" width="1.42578125" style="297" customWidth="1"/>
    <col min="8" max="8" width="12.7109375" style="297" customWidth="1"/>
    <col min="9" max="11" width="14.5703125" style="297" customWidth="1"/>
    <col min="12" max="12" width="27" style="297" customWidth="1"/>
    <col min="13" max="13" width="8" style="297" customWidth="1"/>
    <col min="14" max="14" width="8.5703125" style="297" customWidth="1"/>
    <col min="15" max="15" width="11.5703125" style="297" bestFit="1" customWidth="1"/>
    <col min="16" max="18" width="8.5703125" style="297" customWidth="1"/>
    <col min="19" max="19" width="5.5703125" style="297" customWidth="1"/>
    <col min="20" max="20" width="15.140625" style="297" hidden="1" customWidth="1"/>
    <col min="21" max="21" width="15.140625" style="297"/>
    <col min="22" max="16384" width="15.140625" style="298"/>
  </cols>
  <sheetData>
    <row r="1" spans="1:21" ht="15" customHeight="1" x14ac:dyDescent="0.25">
      <c r="A1" s="295">
        <v>43263</v>
      </c>
      <c r="B1" s="927" t="s">
        <v>221</v>
      </c>
      <c r="C1" s="803"/>
      <c r="D1" s="803"/>
      <c r="E1" s="803"/>
      <c r="F1" s="296"/>
      <c r="G1" s="296"/>
      <c r="H1" s="296"/>
      <c r="I1" s="296"/>
      <c r="J1" s="296"/>
      <c r="K1" s="296"/>
      <c r="L1" s="296"/>
    </row>
    <row r="2" spans="1:21" ht="15" customHeight="1" x14ac:dyDescent="0.25">
      <c r="A2" s="296" t="s">
        <v>215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21" ht="15.75" x14ac:dyDescent="0.25">
      <c r="A3" s="302" t="s">
        <v>215</v>
      </c>
      <c r="B3" s="302" t="str">
        <f>"PI/Department:"&amp;" "&amp;'Detail Budget'!B1</f>
        <v xml:space="preserve">PI/Department: </v>
      </c>
      <c r="C3" s="302"/>
      <c r="D3" s="302"/>
      <c r="E3" s="302"/>
      <c r="F3" s="302"/>
      <c r="G3" s="299"/>
      <c r="H3" s="300"/>
      <c r="I3" s="300"/>
      <c r="J3" s="300"/>
      <c r="K3" s="300"/>
      <c r="L3" s="298"/>
      <c r="O3" s="301" t="s">
        <v>222</v>
      </c>
    </row>
    <row r="4" spans="1:21" ht="15.75" x14ac:dyDescent="0.25">
      <c r="A4" s="302" t="s">
        <v>215</v>
      </c>
      <c r="B4" s="302" t="str">
        <f>"Project Period:"&amp;" "&amp;TEXT('Detail Budget'!I7,"mm/dd/yyyy")&amp;" - "&amp;TEXT(IF('Detail Budget'!K1=5,'Detail Budget'!N8,IF('Detail Budget'!K1=4,'Detail Budget'!L8,IF('Detail Budget'!K1=3,'Detail Budget'!K8,IF('Detail Budget'!K1=2,'Detail Budget'!J8,IF('Detail Budget'!K1=1,'Detail Budget'!I8,0))))),"mm/dd/yyyy")</f>
        <v>Project Period: 06/01/2020 - 05/31/2025</v>
      </c>
      <c r="C4" s="302"/>
      <c r="D4" s="302"/>
      <c r="E4" s="302"/>
      <c r="F4" s="302"/>
      <c r="G4" s="299"/>
      <c r="H4" s="300"/>
      <c r="I4" s="300"/>
      <c r="J4" s="298"/>
      <c r="K4" s="300"/>
      <c r="L4" s="298"/>
      <c r="O4" s="303" t="s">
        <v>223</v>
      </c>
    </row>
    <row r="5" spans="1:21" ht="15.75" x14ac:dyDescent="0.25">
      <c r="A5" s="302" t="s">
        <v>215</v>
      </c>
      <c r="B5" s="302" t="str">
        <f>"Sponsor:"&amp;" "&amp;'Detail Budget'!B4</f>
        <v xml:space="preserve">Sponsor: </v>
      </c>
      <c r="C5" s="558"/>
      <c r="D5" s="558"/>
      <c r="E5" s="558"/>
      <c r="F5" s="558"/>
      <c r="G5" s="299"/>
      <c r="H5" s="300"/>
      <c r="I5" s="300"/>
      <c r="J5" s="298"/>
      <c r="K5" s="300"/>
      <c r="L5" s="298"/>
      <c r="O5" s="304" t="s">
        <v>224</v>
      </c>
    </row>
    <row r="6" spans="1:21" ht="15.75" x14ac:dyDescent="0.25">
      <c r="A6" s="302" t="s">
        <v>215</v>
      </c>
      <c r="B6" s="302" t="str">
        <f>"Fellowship:"&amp;" "&amp;'Detail Budget'!K5</f>
        <v>Fellowship: No</v>
      </c>
      <c r="C6" s="302"/>
      <c r="D6" s="302"/>
      <c r="E6" s="302"/>
      <c r="F6" s="302"/>
      <c r="G6" s="299"/>
      <c r="H6" s="300"/>
      <c r="I6" s="300"/>
      <c r="J6" s="298"/>
      <c r="K6" s="300"/>
      <c r="L6" s="298"/>
    </row>
    <row r="7" spans="1:21" ht="15.75" x14ac:dyDescent="0.25">
      <c r="A7" s="302" t="s">
        <v>215</v>
      </c>
      <c r="B7" s="302"/>
      <c r="C7" s="302"/>
      <c r="D7" s="302"/>
      <c r="E7" s="302"/>
      <c r="F7" s="302"/>
      <c r="G7" s="299"/>
      <c r="H7" s="300"/>
      <c r="I7" s="300"/>
      <c r="J7" s="298"/>
      <c r="K7" s="300"/>
      <c r="L7" s="298"/>
      <c r="M7" s="508"/>
      <c r="N7" s="508"/>
      <c r="O7" s="508"/>
      <c r="P7" s="508"/>
      <c r="Q7" s="508"/>
      <c r="R7" s="508"/>
      <c r="S7" s="508"/>
      <c r="T7" s="508"/>
      <c r="U7" s="508"/>
    </row>
    <row r="8" spans="1:21" ht="15.75" x14ac:dyDescent="0.25">
      <c r="A8" s="302" t="s">
        <v>215</v>
      </c>
      <c r="B8" s="940" t="str">
        <f>"LSA Sponsor Directs"</f>
        <v>LSA Sponsor Directs</v>
      </c>
      <c r="C8" s="803"/>
      <c r="D8" s="803"/>
      <c r="E8" s="803"/>
      <c r="F8" s="546">
        <f>F159</f>
        <v>1069592</v>
      </c>
      <c r="G8" s="299"/>
      <c r="H8" s="300"/>
      <c r="I8" s="300"/>
      <c r="J8" s="503"/>
      <c r="K8" s="300"/>
      <c r="L8" s="298"/>
    </row>
    <row r="9" spans="1:21" ht="15.75" x14ac:dyDescent="0.25">
      <c r="A9" s="302" t="s">
        <v>215</v>
      </c>
      <c r="B9" s="939" t="str">
        <f>B160</f>
        <v>Sponsor Total Indirect Costs (Rate 10%), (MTDC $1,064,592)</v>
      </c>
      <c r="C9" s="845"/>
      <c r="D9" s="845"/>
      <c r="E9" s="845"/>
      <c r="F9" s="569">
        <f>F13</f>
        <v>106459</v>
      </c>
      <c r="G9" s="299"/>
      <c r="H9" s="300"/>
      <c r="I9" s="300"/>
      <c r="J9" s="503"/>
      <c r="K9" s="300"/>
      <c r="L9" s="298"/>
    </row>
    <row r="10" spans="1:21" ht="15.75" x14ac:dyDescent="0.25">
      <c r="A10" s="302" t="s">
        <v>215</v>
      </c>
      <c r="B10" s="559" t="str">
        <f>"LSA Sponsor Total"</f>
        <v>LSA Sponsor Total</v>
      </c>
      <c r="C10" s="560"/>
      <c r="D10" s="560"/>
      <c r="E10" s="534"/>
      <c r="F10" s="547">
        <f>SUM(F8:F9)</f>
        <v>1176051</v>
      </c>
      <c r="G10" s="299"/>
      <c r="H10" s="300"/>
      <c r="I10" s="300"/>
      <c r="J10" s="503"/>
      <c r="K10" s="300"/>
      <c r="L10" s="298"/>
    </row>
    <row r="11" spans="1:21" ht="15.75" x14ac:dyDescent="0.25">
      <c r="A11" s="302" t="s">
        <v>215</v>
      </c>
      <c r="B11" s="941"/>
      <c r="C11" s="803"/>
      <c r="D11" s="803"/>
      <c r="E11" s="803"/>
      <c r="F11" s="549"/>
      <c r="G11" s="299"/>
      <c r="H11" s="300"/>
      <c r="I11" s="300"/>
      <c r="J11" s="503"/>
      <c r="K11" s="300"/>
      <c r="L11" s="298"/>
    </row>
    <row r="12" spans="1:21" ht="15.75" x14ac:dyDescent="0.25">
      <c r="A12" s="302" t="s">
        <v>215</v>
      </c>
      <c r="B12" s="941"/>
      <c r="C12" s="803"/>
      <c r="D12" s="803"/>
      <c r="E12" s="803"/>
      <c r="F12" s="302"/>
      <c r="G12" s="299"/>
      <c r="H12" s="300"/>
      <c r="I12" s="300"/>
      <c r="J12" s="503"/>
      <c r="K12" s="300"/>
      <c r="L12" s="298"/>
    </row>
    <row r="13" spans="1:21" ht="15.75" x14ac:dyDescent="0.25">
      <c r="A13" s="302" t="s">
        <v>215</v>
      </c>
      <c r="B13" s="936" t="str">
        <f>B160</f>
        <v>Sponsor Total Indirect Costs (Rate 10%), (MTDC $1,064,592)</v>
      </c>
      <c r="C13" s="803"/>
      <c r="D13" s="803"/>
      <c r="E13" s="803"/>
      <c r="F13" s="550">
        <f>F160</f>
        <v>106459</v>
      </c>
      <c r="G13" s="299"/>
      <c r="H13" s="300"/>
      <c r="I13" s="300"/>
      <c r="J13" s="503"/>
      <c r="K13" s="300"/>
      <c r="L13" s="298"/>
    </row>
    <row r="14" spans="1:21" ht="15.75" x14ac:dyDescent="0.25">
      <c r="A14" s="302" t="s">
        <v>215</v>
      </c>
      <c r="B14" s="844" t="str">
        <f>B165</f>
        <v>Provost Tax (Rate 21.4%;  Base $1,064,592)</v>
      </c>
      <c r="C14" s="845"/>
      <c r="D14" s="845"/>
      <c r="E14" s="845"/>
      <c r="F14" s="550">
        <f>-F165</f>
        <v>-227823</v>
      </c>
      <c r="G14" s="299"/>
      <c r="H14" s="300"/>
      <c r="I14" s="300"/>
      <c r="J14" s="503"/>
      <c r="K14" s="300"/>
      <c r="L14" s="298"/>
    </row>
    <row r="15" spans="1:21" ht="15.75" x14ac:dyDescent="0.25">
      <c r="A15" s="302" t="s">
        <v>215</v>
      </c>
      <c r="B15" s="937" t="s">
        <v>274</v>
      </c>
      <c r="C15" s="938"/>
      <c r="D15" s="938"/>
      <c r="E15" s="938"/>
      <c r="F15" s="551">
        <f>F13+F14</f>
        <v>-121364</v>
      </c>
      <c r="G15" s="299"/>
      <c r="H15" s="300"/>
      <c r="I15" s="300"/>
      <c r="J15" s="503"/>
      <c r="K15" s="300"/>
      <c r="L15" s="298"/>
      <c r="M15" s="508"/>
      <c r="N15" s="508"/>
      <c r="O15" s="508"/>
      <c r="P15" s="508"/>
      <c r="Q15" s="508"/>
      <c r="R15" s="508"/>
      <c r="S15" s="508"/>
      <c r="T15" s="508"/>
      <c r="U15" s="508"/>
    </row>
    <row r="16" spans="1:21" ht="15.75" x14ac:dyDescent="0.25">
      <c r="A16" s="302" t="s">
        <v>215</v>
      </c>
      <c r="B16" s="941"/>
      <c r="C16" s="803"/>
      <c r="D16" s="803"/>
      <c r="E16" s="803"/>
      <c r="F16" s="550"/>
      <c r="G16" s="299"/>
      <c r="H16" s="300"/>
      <c r="I16" s="300"/>
      <c r="J16" s="503"/>
      <c r="K16" s="300"/>
      <c r="L16" s="298"/>
      <c r="M16" s="508"/>
      <c r="N16" s="508"/>
      <c r="O16" s="508"/>
      <c r="P16" s="508"/>
      <c r="Q16" s="508"/>
      <c r="R16" s="508"/>
      <c r="S16" s="508"/>
      <c r="T16" s="508"/>
      <c r="U16" s="508"/>
    </row>
    <row r="17" spans="1:21" ht="15.75" x14ac:dyDescent="0.25">
      <c r="A17" s="313">
        <f t="shared" ref="A17:A69" si="0">IF(F17&gt;0,"show",0)</f>
        <v>0</v>
      </c>
      <c r="B17" s="548" t="str">
        <f t="shared" ref="B17:B42" si="1">"Offset - "&amp;B195</f>
        <v>Offset - John Doe (CAL)</v>
      </c>
      <c r="C17" s="552"/>
      <c r="D17" s="552"/>
      <c r="E17" s="534"/>
      <c r="F17" s="550">
        <f t="shared" ref="F17:F42" si="2">F195</f>
        <v>0</v>
      </c>
      <c r="G17" s="299"/>
      <c r="H17" s="300"/>
      <c r="I17" s="300"/>
      <c r="J17" s="503"/>
      <c r="K17" s="300"/>
      <c r="L17" s="298"/>
      <c r="M17" s="508"/>
      <c r="N17" s="508"/>
      <c r="O17" s="508"/>
      <c r="P17" s="508"/>
      <c r="Q17" s="508"/>
      <c r="R17" s="508"/>
      <c r="S17" s="508"/>
      <c r="T17" s="508"/>
      <c r="U17" s="508"/>
    </row>
    <row r="18" spans="1:21" ht="15.75" x14ac:dyDescent="0.25">
      <c r="A18" s="313">
        <f t="shared" si="0"/>
        <v>0</v>
      </c>
      <c r="B18" s="548" t="str">
        <f t="shared" si="1"/>
        <v>Offset - Jane Doe (CAL)</v>
      </c>
      <c r="C18" s="552"/>
      <c r="D18" s="552"/>
      <c r="E18" s="534"/>
      <c r="F18" s="550">
        <f t="shared" si="2"/>
        <v>0</v>
      </c>
      <c r="G18" s="299"/>
      <c r="H18" s="300"/>
      <c r="I18" s="300"/>
      <c r="J18" s="503"/>
      <c r="K18" s="300"/>
      <c r="L18" s="298"/>
      <c r="M18" s="508"/>
      <c r="N18" s="508"/>
      <c r="O18" s="508"/>
      <c r="P18" s="508"/>
      <c r="Q18" s="508"/>
      <c r="R18" s="508"/>
      <c r="S18" s="508"/>
      <c r="T18" s="508"/>
      <c r="U18" s="508"/>
    </row>
    <row r="19" spans="1:21" ht="15.75" x14ac:dyDescent="0.25">
      <c r="A19" s="313">
        <f t="shared" si="0"/>
        <v>0</v>
      </c>
      <c r="B19" s="548" t="str">
        <f t="shared" si="1"/>
        <v>Offset - TBD (CAL)</v>
      </c>
      <c r="C19" s="552"/>
      <c r="D19" s="552"/>
      <c r="E19" s="534"/>
      <c r="F19" s="550">
        <f t="shared" si="2"/>
        <v>0</v>
      </c>
      <c r="G19" s="299"/>
      <c r="H19" s="300"/>
      <c r="I19" s="300"/>
      <c r="J19" s="503"/>
      <c r="K19" s="300"/>
      <c r="L19" s="298"/>
      <c r="M19" s="508"/>
      <c r="N19" s="508"/>
      <c r="O19" s="508"/>
      <c r="P19" s="508"/>
      <c r="Q19" s="508"/>
      <c r="R19" s="508"/>
      <c r="S19" s="508"/>
      <c r="T19" s="508"/>
      <c r="U19" s="508"/>
    </row>
    <row r="20" spans="1:21" ht="15.75" x14ac:dyDescent="0.25">
      <c r="A20" s="313">
        <f t="shared" si="0"/>
        <v>0</v>
      </c>
      <c r="B20" s="548" t="str">
        <f t="shared" si="1"/>
        <v>Offset -  (CAL)</v>
      </c>
      <c r="C20" s="552"/>
      <c r="D20" s="552"/>
      <c r="E20" s="534"/>
      <c r="F20" s="550">
        <f t="shared" si="2"/>
        <v>0</v>
      </c>
      <c r="G20" s="299"/>
      <c r="H20" s="300"/>
      <c r="I20" s="300"/>
      <c r="J20" s="503"/>
      <c r="K20" s="300"/>
      <c r="L20" s="298"/>
      <c r="M20" s="508"/>
      <c r="N20" s="508"/>
      <c r="O20" s="508"/>
      <c r="P20" s="508"/>
      <c r="Q20" s="508"/>
      <c r="R20" s="508"/>
      <c r="S20" s="508"/>
      <c r="T20" s="508"/>
      <c r="U20" s="508"/>
    </row>
    <row r="21" spans="1:21" ht="15.75" x14ac:dyDescent="0.25">
      <c r="A21" s="313">
        <f t="shared" si="0"/>
        <v>0</v>
      </c>
      <c r="B21" s="548" t="str">
        <f t="shared" si="1"/>
        <v>Offset -  (CAL)</v>
      </c>
      <c r="C21" s="552"/>
      <c r="D21" s="552"/>
      <c r="E21" s="534"/>
      <c r="F21" s="550">
        <f t="shared" si="2"/>
        <v>0</v>
      </c>
      <c r="G21" s="299"/>
      <c r="H21" s="300"/>
      <c r="I21" s="300"/>
      <c r="J21" s="503"/>
      <c r="K21" s="300"/>
      <c r="L21" s="298"/>
      <c r="M21" s="508"/>
      <c r="N21" s="508"/>
      <c r="O21" s="508"/>
      <c r="P21" s="508"/>
      <c r="Q21" s="508"/>
      <c r="R21" s="508"/>
      <c r="S21" s="508"/>
      <c r="T21" s="508"/>
      <c r="U21" s="508"/>
    </row>
    <row r="22" spans="1:21" ht="15.75" x14ac:dyDescent="0.25">
      <c r="A22" s="313">
        <f t="shared" si="0"/>
        <v>0</v>
      </c>
      <c r="B22" s="548" t="str">
        <f t="shared" si="1"/>
        <v>Offset -  (CAL)</v>
      </c>
      <c r="C22" s="552"/>
      <c r="D22" s="552"/>
      <c r="E22" s="534"/>
      <c r="F22" s="550">
        <f t="shared" si="2"/>
        <v>0</v>
      </c>
      <c r="G22" s="299"/>
      <c r="H22" s="300"/>
      <c r="I22" s="300"/>
      <c r="J22" s="503"/>
      <c r="K22" s="300"/>
      <c r="L22" s="298"/>
      <c r="M22" s="508"/>
      <c r="N22" s="508"/>
      <c r="O22" s="508"/>
      <c r="P22" s="508"/>
      <c r="Q22" s="508"/>
      <c r="R22" s="508"/>
      <c r="S22" s="508"/>
      <c r="T22" s="508"/>
      <c r="U22" s="508"/>
    </row>
    <row r="23" spans="1:21" ht="15.75" x14ac:dyDescent="0.25">
      <c r="A23" s="313">
        <f t="shared" si="0"/>
        <v>0</v>
      </c>
      <c r="B23" s="548" t="str">
        <f t="shared" si="1"/>
        <v>Offset -  (CAL)</v>
      </c>
      <c r="C23" s="552"/>
      <c r="D23" s="552"/>
      <c r="E23" s="534"/>
      <c r="F23" s="550">
        <f t="shared" si="2"/>
        <v>0</v>
      </c>
      <c r="G23" s="299"/>
      <c r="H23" s="300"/>
      <c r="I23" s="300"/>
      <c r="J23" s="503"/>
      <c r="K23" s="300"/>
      <c r="L23" s="298"/>
      <c r="M23" s="508"/>
      <c r="N23" s="508"/>
      <c r="O23" s="508"/>
      <c r="P23" s="508"/>
      <c r="Q23" s="508"/>
      <c r="R23" s="508"/>
      <c r="S23" s="508"/>
      <c r="T23" s="508"/>
      <c r="U23" s="508"/>
    </row>
    <row r="24" spans="1:21" ht="15.75" x14ac:dyDescent="0.25">
      <c r="A24" s="313">
        <f t="shared" si="0"/>
        <v>0</v>
      </c>
      <c r="B24" s="548" t="str">
        <f t="shared" si="1"/>
        <v>Offset -  (CAL)</v>
      </c>
      <c r="C24" s="552"/>
      <c r="D24" s="552"/>
      <c r="E24" s="534"/>
      <c r="F24" s="550">
        <f t="shared" si="2"/>
        <v>0</v>
      </c>
      <c r="G24" s="299"/>
      <c r="H24" s="300"/>
      <c r="I24" s="300"/>
      <c r="J24" s="503"/>
      <c r="K24" s="300"/>
      <c r="L24" s="298"/>
      <c r="M24" s="508"/>
      <c r="N24" s="508"/>
      <c r="O24" s="508"/>
      <c r="P24" s="508"/>
      <c r="Q24" s="508"/>
      <c r="R24" s="508"/>
      <c r="S24" s="508"/>
      <c r="T24" s="508"/>
      <c r="U24" s="508"/>
    </row>
    <row r="25" spans="1:21" ht="15.75" x14ac:dyDescent="0.25">
      <c r="A25" s="313">
        <f t="shared" si="0"/>
        <v>0</v>
      </c>
      <c r="B25" s="548" t="str">
        <f t="shared" si="1"/>
        <v>Offset -  (CAL)</v>
      </c>
      <c r="C25" s="552"/>
      <c r="D25" s="552"/>
      <c r="E25" s="534"/>
      <c r="F25" s="550">
        <f t="shared" si="2"/>
        <v>0</v>
      </c>
      <c r="G25" s="299"/>
      <c r="H25" s="300"/>
      <c r="I25" s="300"/>
      <c r="J25" s="503"/>
      <c r="K25" s="300"/>
      <c r="L25" s="298"/>
      <c r="M25" s="508"/>
      <c r="N25" s="508"/>
      <c r="O25" s="508"/>
      <c r="P25" s="508"/>
      <c r="Q25" s="508"/>
      <c r="R25" s="508"/>
      <c r="S25" s="508"/>
      <c r="T25" s="508"/>
      <c r="U25" s="508"/>
    </row>
    <row r="26" spans="1:21" ht="15.75" x14ac:dyDescent="0.25">
      <c r="A26" s="313">
        <f t="shared" si="0"/>
        <v>0</v>
      </c>
      <c r="B26" s="548" t="str">
        <f t="shared" si="1"/>
        <v>Offset -  (CAL)</v>
      </c>
      <c r="C26" s="552"/>
      <c r="D26" s="552"/>
      <c r="E26" s="534"/>
      <c r="F26" s="550">
        <f t="shared" si="2"/>
        <v>0</v>
      </c>
      <c r="G26" s="299"/>
      <c r="H26" s="300"/>
      <c r="I26" s="300"/>
      <c r="J26" s="503"/>
      <c r="K26" s="300"/>
      <c r="L26" s="298"/>
      <c r="M26" s="508"/>
      <c r="N26" s="508"/>
      <c r="O26" s="508"/>
      <c r="P26" s="508"/>
      <c r="Q26" s="508"/>
      <c r="R26" s="508"/>
      <c r="S26" s="508"/>
      <c r="T26" s="508"/>
      <c r="U26" s="508"/>
    </row>
    <row r="27" spans="1:21" ht="15.75" x14ac:dyDescent="0.25">
      <c r="A27" s="313">
        <f t="shared" si="0"/>
        <v>0</v>
      </c>
      <c r="B27" s="548" t="str">
        <f t="shared" si="1"/>
        <v>Offset -  (CAL)</v>
      </c>
      <c r="C27" s="552"/>
      <c r="D27" s="552"/>
      <c r="E27" s="534"/>
      <c r="F27" s="550">
        <f t="shared" si="2"/>
        <v>0</v>
      </c>
      <c r="G27" s="299"/>
      <c r="H27" s="300"/>
      <c r="I27" s="300"/>
      <c r="J27" s="503"/>
      <c r="K27" s="300"/>
      <c r="L27" s="298"/>
      <c r="M27" s="508"/>
      <c r="N27" s="508"/>
      <c r="O27" s="508"/>
      <c r="P27" s="508"/>
      <c r="Q27" s="508"/>
      <c r="R27" s="508"/>
      <c r="S27" s="508"/>
      <c r="T27" s="508"/>
      <c r="U27" s="508"/>
    </row>
    <row r="28" spans="1:21" ht="15.75" x14ac:dyDescent="0.25">
      <c r="A28" s="313">
        <f t="shared" si="0"/>
        <v>0</v>
      </c>
      <c r="B28" s="548" t="str">
        <f t="shared" si="1"/>
        <v>Offset -  (CAL)</v>
      </c>
      <c r="C28" s="552"/>
      <c r="D28" s="552"/>
      <c r="E28" s="534"/>
      <c r="F28" s="550">
        <f t="shared" si="2"/>
        <v>0</v>
      </c>
      <c r="G28" s="299"/>
      <c r="H28" s="300"/>
      <c r="I28" s="300"/>
      <c r="J28" s="503"/>
      <c r="K28" s="300"/>
      <c r="L28" s="298"/>
      <c r="M28" s="508"/>
      <c r="N28" s="508"/>
      <c r="O28" s="508"/>
      <c r="P28" s="508"/>
      <c r="Q28" s="508"/>
      <c r="R28" s="508"/>
      <c r="S28" s="508"/>
      <c r="T28" s="508"/>
      <c r="U28" s="508"/>
    </row>
    <row r="29" spans="1:21" ht="15.75" x14ac:dyDescent="0.25">
      <c r="A29" s="313">
        <f t="shared" si="0"/>
        <v>0</v>
      </c>
      <c r="B29" s="548" t="str">
        <f t="shared" si="1"/>
        <v>Offset -  (CAL)</v>
      </c>
      <c r="C29" s="552"/>
      <c r="D29" s="552"/>
      <c r="E29" s="534"/>
      <c r="F29" s="550">
        <f t="shared" si="2"/>
        <v>0</v>
      </c>
      <c r="G29" s="299"/>
      <c r="H29" s="300"/>
      <c r="I29" s="300"/>
      <c r="J29" s="503"/>
      <c r="K29" s="300"/>
      <c r="L29" s="298"/>
      <c r="M29" s="508"/>
      <c r="N29" s="508"/>
      <c r="O29" s="508"/>
      <c r="P29" s="508"/>
      <c r="Q29" s="508"/>
      <c r="R29" s="508"/>
      <c r="S29" s="508"/>
      <c r="T29" s="508"/>
      <c r="U29" s="508"/>
    </row>
    <row r="30" spans="1:21" ht="15.75" x14ac:dyDescent="0.25">
      <c r="A30" s="313">
        <f t="shared" si="0"/>
        <v>0</v>
      </c>
      <c r="B30" s="548" t="str">
        <f t="shared" si="1"/>
        <v>Offset -  (CAL)</v>
      </c>
      <c r="C30" s="552"/>
      <c r="D30" s="552"/>
      <c r="E30" s="534"/>
      <c r="F30" s="550">
        <f t="shared" si="2"/>
        <v>0</v>
      </c>
      <c r="G30" s="299"/>
      <c r="H30" s="300"/>
      <c r="I30" s="300"/>
      <c r="J30" s="503"/>
      <c r="K30" s="300"/>
      <c r="L30" s="298"/>
      <c r="M30" s="508"/>
      <c r="N30" s="508"/>
      <c r="O30" s="508"/>
      <c r="P30" s="508"/>
      <c r="Q30" s="508"/>
      <c r="R30" s="508"/>
      <c r="S30" s="508"/>
      <c r="T30" s="508"/>
      <c r="U30" s="508"/>
    </row>
    <row r="31" spans="1:21" ht="15.75" x14ac:dyDescent="0.25">
      <c r="A31" s="313">
        <f t="shared" si="0"/>
        <v>0</v>
      </c>
      <c r="B31" s="548" t="str">
        <f t="shared" si="1"/>
        <v>Offset -  (CAL)</v>
      </c>
      <c r="C31" s="552"/>
      <c r="D31" s="552"/>
      <c r="E31" s="534"/>
      <c r="F31" s="550">
        <f t="shared" si="2"/>
        <v>0</v>
      </c>
      <c r="G31" s="299"/>
      <c r="H31" s="300"/>
      <c r="I31" s="300"/>
      <c r="J31" s="503"/>
      <c r="K31" s="300"/>
      <c r="L31" s="298"/>
      <c r="M31" s="508"/>
      <c r="N31" s="508"/>
      <c r="O31" s="508"/>
      <c r="P31" s="508"/>
      <c r="Q31" s="508"/>
      <c r="R31" s="508"/>
      <c r="S31" s="508"/>
      <c r="T31" s="508"/>
      <c r="U31" s="508"/>
    </row>
    <row r="32" spans="1:21" ht="15.75" x14ac:dyDescent="0.25">
      <c r="A32" s="313">
        <f t="shared" si="0"/>
        <v>0</v>
      </c>
      <c r="B32" s="548" t="str">
        <f t="shared" si="1"/>
        <v>Offset -  (CAL)</v>
      </c>
      <c r="C32" s="552"/>
      <c r="D32" s="552"/>
      <c r="E32" s="534"/>
      <c r="F32" s="550">
        <f t="shared" si="2"/>
        <v>0</v>
      </c>
      <c r="G32" s="299"/>
      <c r="H32" s="300"/>
      <c r="I32" s="300"/>
      <c r="J32" s="503"/>
      <c r="K32" s="300"/>
      <c r="L32" s="298"/>
      <c r="M32" s="508"/>
      <c r="N32" s="508"/>
      <c r="O32" s="508"/>
      <c r="P32" s="508"/>
      <c r="Q32" s="508"/>
      <c r="R32" s="508"/>
      <c r="S32" s="508"/>
      <c r="T32" s="508"/>
      <c r="U32" s="508"/>
    </row>
    <row r="33" spans="1:21" ht="15.75" x14ac:dyDescent="0.25">
      <c r="A33" s="313">
        <f t="shared" si="0"/>
        <v>0</v>
      </c>
      <c r="B33" s="548" t="str">
        <f t="shared" si="1"/>
        <v>Offset -  (CAL)</v>
      </c>
      <c r="C33" s="552"/>
      <c r="D33" s="552"/>
      <c r="E33" s="534"/>
      <c r="F33" s="550">
        <f t="shared" si="2"/>
        <v>0</v>
      </c>
      <c r="G33" s="299"/>
      <c r="H33" s="300"/>
      <c r="I33" s="300"/>
      <c r="J33" s="503"/>
      <c r="K33" s="300"/>
      <c r="L33" s="298"/>
      <c r="M33" s="508"/>
      <c r="N33" s="508"/>
      <c r="O33" s="508"/>
      <c r="P33" s="508"/>
      <c r="Q33" s="508"/>
      <c r="R33" s="508"/>
      <c r="S33" s="508"/>
      <c r="T33" s="508"/>
      <c r="U33" s="508"/>
    </row>
    <row r="34" spans="1:21" ht="15.75" x14ac:dyDescent="0.25">
      <c r="A34" s="313">
        <f t="shared" si="0"/>
        <v>0</v>
      </c>
      <c r="B34" s="548" t="str">
        <f t="shared" si="1"/>
        <v>Offset -  (CAL)</v>
      </c>
      <c r="C34" s="552"/>
      <c r="D34" s="552"/>
      <c r="E34" s="534"/>
      <c r="F34" s="550">
        <f t="shared" si="2"/>
        <v>0</v>
      </c>
      <c r="G34" s="299"/>
      <c r="H34" s="300"/>
      <c r="I34" s="300"/>
      <c r="J34" s="503"/>
      <c r="K34" s="300"/>
      <c r="L34" s="298"/>
      <c r="M34" s="508"/>
      <c r="N34" s="508"/>
      <c r="O34" s="508"/>
      <c r="P34" s="508"/>
      <c r="Q34" s="508"/>
      <c r="R34" s="508"/>
      <c r="S34" s="508"/>
      <c r="T34" s="508"/>
      <c r="U34" s="508"/>
    </row>
    <row r="35" spans="1:21" ht="15.75" x14ac:dyDescent="0.25">
      <c r="A35" s="313">
        <f t="shared" si="0"/>
        <v>0</v>
      </c>
      <c r="B35" s="548" t="str">
        <f t="shared" si="1"/>
        <v>Offset -  (CAL)</v>
      </c>
      <c r="C35" s="552"/>
      <c r="D35" s="552"/>
      <c r="E35" s="534"/>
      <c r="F35" s="550">
        <f t="shared" si="2"/>
        <v>0</v>
      </c>
      <c r="G35" s="299"/>
      <c r="H35" s="300"/>
      <c r="I35" s="300"/>
      <c r="J35" s="503"/>
      <c r="K35" s="300"/>
      <c r="L35" s="298"/>
      <c r="M35" s="508"/>
      <c r="N35" s="508"/>
      <c r="O35" s="508"/>
      <c r="P35" s="508"/>
      <c r="Q35" s="508"/>
      <c r="R35" s="508"/>
      <c r="S35" s="508"/>
      <c r="T35" s="508"/>
      <c r="U35" s="508"/>
    </row>
    <row r="36" spans="1:21" ht="15.75" x14ac:dyDescent="0.25">
      <c r="A36" s="313">
        <f t="shared" si="0"/>
        <v>0</v>
      </c>
      <c r="B36" s="548" t="str">
        <f t="shared" si="1"/>
        <v>Offset -  (CAL)</v>
      </c>
      <c r="C36" s="552"/>
      <c r="D36" s="552"/>
      <c r="E36" s="534"/>
      <c r="F36" s="550">
        <f t="shared" si="2"/>
        <v>0</v>
      </c>
      <c r="G36" s="299"/>
      <c r="H36" s="300"/>
      <c r="I36" s="300"/>
      <c r="J36" s="503"/>
      <c r="K36" s="300"/>
      <c r="L36" s="298"/>
      <c r="M36" s="508"/>
      <c r="N36" s="508"/>
      <c r="O36" s="508"/>
      <c r="P36" s="508"/>
      <c r="Q36" s="508"/>
      <c r="R36" s="508"/>
      <c r="S36" s="508"/>
      <c r="T36" s="508"/>
      <c r="U36" s="508"/>
    </row>
    <row r="37" spans="1:21" ht="15.75" x14ac:dyDescent="0.25">
      <c r="A37" s="313">
        <f t="shared" si="0"/>
        <v>0</v>
      </c>
      <c r="B37" s="548" t="str">
        <f t="shared" si="1"/>
        <v>Offset -  (CAL)</v>
      </c>
      <c r="C37" s="552"/>
      <c r="D37" s="552"/>
      <c r="E37" s="534"/>
      <c r="F37" s="550">
        <f t="shared" si="2"/>
        <v>0</v>
      </c>
      <c r="G37" s="299"/>
      <c r="H37" s="300"/>
      <c r="I37" s="300"/>
      <c r="J37" s="503"/>
      <c r="K37" s="300"/>
      <c r="L37" s="298"/>
      <c r="M37" s="508"/>
      <c r="N37" s="508"/>
      <c r="O37" s="508"/>
      <c r="P37" s="508"/>
      <c r="Q37" s="508"/>
      <c r="R37" s="508"/>
      <c r="S37" s="508"/>
      <c r="T37" s="508"/>
      <c r="U37" s="508"/>
    </row>
    <row r="38" spans="1:21" ht="15.75" x14ac:dyDescent="0.25">
      <c r="A38" s="313">
        <f t="shared" si="0"/>
        <v>0</v>
      </c>
      <c r="B38" s="548" t="str">
        <f t="shared" si="1"/>
        <v>Offset -  (CAL)</v>
      </c>
      <c r="C38" s="552"/>
      <c r="D38" s="552"/>
      <c r="E38" s="534"/>
      <c r="F38" s="550">
        <f t="shared" si="2"/>
        <v>0</v>
      </c>
      <c r="G38" s="299"/>
      <c r="H38" s="300"/>
      <c r="I38" s="300"/>
      <c r="J38" s="503"/>
      <c r="K38" s="300"/>
      <c r="L38" s="298"/>
      <c r="M38" s="508"/>
      <c r="N38" s="508"/>
      <c r="O38" s="508"/>
      <c r="P38" s="508"/>
      <c r="Q38" s="508"/>
      <c r="R38" s="508"/>
      <c r="S38" s="508"/>
      <c r="T38" s="508"/>
      <c r="U38" s="508"/>
    </row>
    <row r="39" spans="1:21" ht="15.75" x14ac:dyDescent="0.25">
      <c r="A39" s="313">
        <f t="shared" si="0"/>
        <v>0</v>
      </c>
      <c r="B39" s="548" t="str">
        <f t="shared" si="1"/>
        <v>Offset -  (CAL)</v>
      </c>
      <c r="C39" s="552"/>
      <c r="D39" s="552"/>
      <c r="E39" s="534"/>
      <c r="F39" s="550">
        <f t="shared" si="2"/>
        <v>0</v>
      </c>
      <c r="G39" s="299"/>
      <c r="H39" s="300"/>
      <c r="I39" s="300"/>
      <c r="J39" s="503"/>
      <c r="K39" s="300"/>
      <c r="L39" s="298"/>
      <c r="M39" s="508"/>
      <c r="N39" s="508"/>
      <c r="O39" s="508"/>
      <c r="P39" s="508"/>
      <c r="Q39" s="508"/>
      <c r="R39" s="508"/>
      <c r="S39" s="508"/>
      <c r="T39" s="508"/>
      <c r="U39" s="508"/>
    </row>
    <row r="40" spans="1:21" ht="15.75" x14ac:dyDescent="0.25">
      <c r="A40" s="313">
        <f t="shared" si="0"/>
        <v>0</v>
      </c>
      <c r="B40" s="548" t="str">
        <f t="shared" si="1"/>
        <v>Offset -  (CAL)</v>
      </c>
      <c r="C40" s="552"/>
      <c r="D40" s="552"/>
      <c r="E40" s="534"/>
      <c r="F40" s="550">
        <f t="shared" si="2"/>
        <v>0</v>
      </c>
      <c r="G40" s="299"/>
      <c r="H40" s="300"/>
      <c r="I40" s="300"/>
      <c r="J40" s="503"/>
      <c r="K40" s="300"/>
      <c r="L40" s="298"/>
      <c r="M40" s="508"/>
      <c r="N40" s="508"/>
      <c r="O40" s="508"/>
      <c r="P40" s="508"/>
      <c r="Q40" s="508"/>
      <c r="R40" s="508"/>
      <c r="S40" s="508"/>
      <c r="T40" s="508"/>
      <c r="U40" s="508"/>
    </row>
    <row r="41" spans="1:21" ht="15.75" x14ac:dyDescent="0.25">
      <c r="A41" s="313">
        <f t="shared" si="0"/>
        <v>0</v>
      </c>
      <c r="B41" s="548" t="str">
        <f t="shared" si="1"/>
        <v>Offset -  (CAL)</v>
      </c>
      <c r="C41" s="552"/>
      <c r="D41" s="552"/>
      <c r="E41" s="534"/>
      <c r="F41" s="550">
        <f t="shared" si="2"/>
        <v>0</v>
      </c>
      <c r="G41" s="299"/>
      <c r="H41" s="300"/>
      <c r="I41" s="300"/>
      <c r="J41" s="503"/>
      <c r="K41" s="300"/>
      <c r="L41" s="298"/>
      <c r="M41" s="508"/>
      <c r="N41" s="508"/>
      <c r="O41" s="508"/>
      <c r="P41" s="508"/>
      <c r="Q41" s="508"/>
      <c r="R41" s="508"/>
      <c r="S41" s="508"/>
      <c r="T41" s="508"/>
      <c r="U41" s="508"/>
    </row>
    <row r="42" spans="1:21" ht="15.75" x14ac:dyDescent="0.25">
      <c r="A42" s="313">
        <f t="shared" si="0"/>
        <v>0</v>
      </c>
      <c r="B42" s="548" t="str">
        <f t="shared" si="1"/>
        <v>Offset -  (CAL)</v>
      </c>
      <c r="C42" s="552"/>
      <c r="D42" s="552"/>
      <c r="E42" s="534"/>
      <c r="F42" s="550">
        <f t="shared" si="2"/>
        <v>0</v>
      </c>
      <c r="G42" s="299"/>
      <c r="H42" s="300"/>
      <c r="I42" s="300"/>
      <c r="J42" s="503"/>
      <c r="K42" s="300"/>
      <c r="L42" s="298"/>
      <c r="M42" s="508"/>
      <c r="N42" s="508"/>
      <c r="O42" s="508"/>
      <c r="P42" s="508"/>
      <c r="Q42" s="508"/>
      <c r="R42" s="508"/>
      <c r="S42" s="508"/>
      <c r="T42" s="508"/>
      <c r="U42" s="508"/>
    </row>
    <row r="43" spans="1:21" ht="15.75" x14ac:dyDescent="0.25">
      <c r="A43" s="313">
        <f t="shared" si="0"/>
        <v>0</v>
      </c>
      <c r="B43" s="548" t="str">
        <f t="shared" ref="B43:B68" si="3">"Offset - "&amp;B222 &amp; " Fringes"</f>
        <v>Offset - John Doe Fringes</v>
      </c>
      <c r="C43" s="552"/>
      <c r="D43" s="552"/>
      <c r="E43" s="534"/>
      <c r="F43" s="550">
        <f t="shared" ref="F43:F68" si="4">F222</f>
        <v>0</v>
      </c>
      <c r="G43" s="299"/>
      <c r="H43" s="300"/>
      <c r="I43" s="300"/>
      <c r="J43" s="503"/>
      <c r="K43" s="300"/>
      <c r="L43" s="298"/>
      <c r="M43" s="508"/>
      <c r="N43" s="508"/>
      <c r="O43" s="508"/>
      <c r="P43" s="508"/>
      <c r="Q43" s="508"/>
      <c r="R43" s="508"/>
      <c r="S43" s="508"/>
      <c r="T43" s="508"/>
      <c r="U43" s="508"/>
    </row>
    <row r="44" spans="1:21" ht="15.75" x14ac:dyDescent="0.25">
      <c r="A44" s="313">
        <f t="shared" si="0"/>
        <v>0</v>
      </c>
      <c r="B44" s="548" t="str">
        <f t="shared" si="3"/>
        <v>Offset - Jane Doe Fringes</v>
      </c>
      <c r="C44" s="552"/>
      <c r="D44" s="552"/>
      <c r="E44" s="534"/>
      <c r="F44" s="550">
        <f t="shared" si="4"/>
        <v>0</v>
      </c>
      <c r="G44" s="299"/>
      <c r="H44" s="300"/>
      <c r="I44" s="300"/>
      <c r="J44" s="503"/>
      <c r="K44" s="300"/>
      <c r="L44" s="298"/>
      <c r="M44" s="508"/>
      <c r="N44" s="508"/>
      <c r="O44" s="508"/>
      <c r="P44" s="508"/>
      <c r="Q44" s="508"/>
      <c r="R44" s="508"/>
      <c r="S44" s="508"/>
      <c r="T44" s="508"/>
      <c r="U44" s="508"/>
    </row>
    <row r="45" spans="1:21" ht="15.75" x14ac:dyDescent="0.25">
      <c r="A45" s="313">
        <f t="shared" si="0"/>
        <v>0</v>
      </c>
      <c r="B45" s="548" t="str">
        <f t="shared" si="3"/>
        <v>Offset - TBD Fringes</v>
      </c>
      <c r="C45" s="552"/>
      <c r="D45" s="552"/>
      <c r="E45" s="534"/>
      <c r="F45" s="550">
        <f t="shared" si="4"/>
        <v>0</v>
      </c>
      <c r="G45" s="299"/>
      <c r="H45" s="300"/>
      <c r="I45" s="300"/>
      <c r="J45" s="503"/>
      <c r="K45" s="300"/>
      <c r="L45" s="298"/>
      <c r="M45" s="508"/>
      <c r="N45" s="508"/>
      <c r="O45" s="508"/>
      <c r="P45" s="508"/>
      <c r="Q45" s="508"/>
      <c r="R45" s="508"/>
      <c r="S45" s="508"/>
      <c r="T45" s="508"/>
      <c r="U45" s="508"/>
    </row>
    <row r="46" spans="1:21" ht="15.75" x14ac:dyDescent="0.25">
      <c r="A46" s="313">
        <f t="shared" si="0"/>
        <v>0</v>
      </c>
      <c r="B46" s="548" t="str">
        <f t="shared" si="3"/>
        <v>Offset -  Fringes</v>
      </c>
      <c r="C46" s="552"/>
      <c r="D46" s="552"/>
      <c r="E46" s="534"/>
      <c r="F46" s="550">
        <f t="shared" si="4"/>
        <v>0</v>
      </c>
      <c r="G46" s="299"/>
      <c r="H46" s="300"/>
      <c r="I46" s="300"/>
      <c r="J46" s="503"/>
      <c r="K46" s="300"/>
      <c r="L46" s="298"/>
      <c r="M46" s="508"/>
      <c r="N46" s="508"/>
      <c r="O46" s="508"/>
      <c r="P46" s="508"/>
      <c r="Q46" s="508"/>
      <c r="R46" s="508"/>
      <c r="S46" s="508"/>
      <c r="T46" s="508"/>
      <c r="U46" s="508"/>
    </row>
    <row r="47" spans="1:21" ht="15.75" x14ac:dyDescent="0.25">
      <c r="A47" s="313">
        <f t="shared" si="0"/>
        <v>0</v>
      </c>
      <c r="B47" s="548" t="str">
        <f t="shared" si="3"/>
        <v>Offset -  Fringes</v>
      </c>
      <c r="C47" s="552"/>
      <c r="D47" s="552"/>
      <c r="E47" s="534"/>
      <c r="F47" s="550">
        <f t="shared" si="4"/>
        <v>0</v>
      </c>
      <c r="G47" s="299"/>
      <c r="H47" s="300"/>
      <c r="I47" s="300"/>
      <c r="J47" s="503"/>
      <c r="K47" s="300"/>
      <c r="L47" s="298"/>
      <c r="M47" s="508"/>
      <c r="N47" s="508"/>
      <c r="O47" s="508"/>
      <c r="P47" s="508"/>
      <c r="Q47" s="508"/>
      <c r="R47" s="508"/>
      <c r="S47" s="508"/>
      <c r="T47" s="508"/>
      <c r="U47" s="508"/>
    </row>
    <row r="48" spans="1:21" ht="15.75" x14ac:dyDescent="0.25">
      <c r="A48" s="313">
        <f t="shared" si="0"/>
        <v>0</v>
      </c>
      <c r="B48" s="548" t="str">
        <f t="shared" si="3"/>
        <v>Offset -  Fringes</v>
      </c>
      <c r="C48" s="552"/>
      <c r="D48" s="552"/>
      <c r="E48" s="534"/>
      <c r="F48" s="550">
        <f t="shared" si="4"/>
        <v>0</v>
      </c>
      <c r="G48" s="299"/>
      <c r="H48" s="300"/>
      <c r="I48" s="300"/>
      <c r="J48" s="503"/>
      <c r="K48" s="300"/>
      <c r="L48" s="298"/>
      <c r="M48" s="508"/>
      <c r="N48" s="508"/>
      <c r="O48" s="508"/>
      <c r="P48" s="508"/>
      <c r="Q48" s="508"/>
      <c r="R48" s="508"/>
      <c r="S48" s="508"/>
      <c r="T48" s="508"/>
      <c r="U48" s="508"/>
    </row>
    <row r="49" spans="1:21" ht="15.75" x14ac:dyDescent="0.25">
      <c r="A49" s="313">
        <f t="shared" si="0"/>
        <v>0</v>
      </c>
      <c r="B49" s="548" t="str">
        <f t="shared" si="3"/>
        <v>Offset -  Fringes</v>
      </c>
      <c r="C49" s="552"/>
      <c r="D49" s="552"/>
      <c r="E49" s="534"/>
      <c r="F49" s="550">
        <f t="shared" si="4"/>
        <v>0</v>
      </c>
      <c r="G49" s="299"/>
      <c r="H49" s="300"/>
      <c r="I49" s="300"/>
      <c r="J49" s="503"/>
      <c r="K49" s="300"/>
      <c r="L49" s="298"/>
      <c r="M49" s="508"/>
      <c r="N49" s="508"/>
      <c r="O49" s="508"/>
      <c r="P49" s="508"/>
      <c r="Q49" s="508"/>
      <c r="R49" s="508"/>
      <c r="S49" s="508"/>
      <c r="T49" s="508"/>
      <c r="U49" s="508"/>
    </row>
    <row r="50" spans="1:21" ht="15.75" x14ac:dyDescent="0.25">
      <c r="A50" s="313">
        <f t="shared" si="0"/>
        <v>0</v>
      </c>
      <c r="B50" s="548" t="str">
        <f t="shared" si="3"/>
        <v>Offset -  Fringes</v>
      </c>
      <c r="C50" s="552"/>
      <c r="D50" s="552"/>
      <c r="E50" s="534"/>
      <c r="F50" s="550">
        <f t="shared" si="4"/>
        <v>0</v>
      </c>
      <c r="G50" s="299"/>
      <c r="H50" s="300"/>
      <c r="I50" s="300"/>
      <c r="J50" s="503"/>
      <c r="K50" s="300"/>
      <c r="L50" s="298"/>
      <c r="M50" s="508"/>
      <c r="N50" s="508"/>
      <c r="O50" s="508"/>
      <c r="P50" s="508"/>
      <c r="Q50" s="508"/>
      <c r="R50" s="508"/>
      <c r="S50" s="508"/>
      <c r="T50" s="508"/>
      <c r="U50" s="508"/>
    </row>
    <row r="51" spans="1:21" ht="15.75" x14ac:dyDescent="0.25">
      <c r="A51" s="313">
        <f t="shared" si="0"/>
        <v>0</v>
      </c>
      <c r="B51" s="548" t="str">
        <f t="shared" si="3"/>
        <v>Offset -  Fringes</v>
      </c>
      <c r="C51" s="552"/>
      <c r="D51" s="552"/>
      <c r="E51" s="534"/>
      <c r="F51" s="550">
        <f t="shared" si="4"/>
        <v>0</v>
      </c>
      <c r="G51" s="299"/>
      <c r="H51" s="300"/>
      <c r="I51" s="300"/>
      <c r="J51" s="503"/>
      <c r="K51" s="300"/>
      <c r="L51" s="298"/>
      <c r="M51" s="508"/>
      <c r="N51" s="508"/>
      <c r="O51" s="508"/>
      <c r="P51" s="508"/>
      <c r="Q51" s="508"/>
      <c r="R51" s="508"/>
      <c r="S51" s="508"/>
      <c r="T51" s="508"/>
      <c r="U51" s="508"/>
    </row>
    <row r="52" spans="1:21" ht="15.75" x14ac:dyDescent="0.25">
      <c r="A52" s="313">
        <f t="shared" si="0"/>
        <v>0</v>
      </c>
      <c r="B52" s="548" t="str">
        <f t="shared" si="3"/>
        <v>Offset -  Fringes</v>
      </c>
      <c r="C52" s="552"/>
      <c r="D52" s="552"/>
      <c r="E52" s="534"/>
      <c r="F52" s="550">
        <f t="shared" si="4"/>
        <v>0</v>
      </c>
      <c r="G52" s="299"/>
      <c r="H52" s="300"/>
      <c r="I52" s="300"/>
      <c r="J52" s="503"/>
      <c r="K52" s="300"/>
      <c r="L52" s="298"/>
      <c r="M52" s="508"/>
      <c r="N52" s="508"/>
      <c r="O52" s="508"/>
      <c r="P52" s="508"/>
      <c r="Q52" s="508"/>
      <c r="R52" s="508"/>
      <c r="S52" s="508"/>
      <c r="T52" s="508"/>
      <c r="U52" s="508"/>
    </row>
    <row r="53" spans="1:21" ht="15.75" x14ac:dyDescent="0.25">
      <c r="A53" s="313">
        <f t="shared" si="0"/>
        <v>0</v>
      </c>
      <c r="B53" s="548" t="str">
        <f t="shared" si="3"/>
        <v>Offset -  Fringes</v>
      </c>
      <c r="C53" s="552"/>
      <c r="D53" s="552"/>
      <c r="E53" s="534"/>
      <c r="F53" s="550">
        <f t="shared" si="4"/>
        <v>0</v>
      </c>
      <c r="G53" s="299"/>
      <c r="H53" s="300"/>
      <c r="I53" s="300"/>
      <c r="J53" s="503"/>
      <c r="K53" s="300"/>
      <c r="L53" s="298"/>
      <c r="M53" s="508"/>
      <c r="N53" s="508"/>
      <c r="O53" s="508"/>
      <c r="P53" s="508"/>
      <c r="Q53" s="508"/>
      <c r="R53" s="508"/>
      <c r="S53" s="508"/>
      <c r="T53" s="508"/>
      <c r="U53" s="508"/>
    </row>
    <row r="54" spans="1:21" ht="15.75" x14ac:dyDescent="0.25">
      <c r="A54" s="313">
        <f t="shared" si="0"/>
        <v>0</v>
      </c>
      <c r="B54" s="548" t="str">
        <f t="shared" si="3"/>
        <v>Offset -  Fringes</v>
      </c>
      <c r="C54" s="552"/>
      <c r="D54" s="552"/>
      <c r="E54" s="534"/>
      <c r="F54" s="550">
        <f t="shared" si="4"/>
        <v>0</v>
      </c>
      <c r="G54" s="299"/>
      <c r="H54" s="300"/>
      <c r="I54" s="300"/>
      <c r="J54" s="503"/>
      <c r="K54" s="300"/>
      <c r="L54" s="298"/>
      <c r="M54" s="508"/>
      <c r="N54" s="508"/>
      <c r="O54" s="508"/>
      <c r="P54" s="508"/>
      <c r="Q54" s="508"/>
      <c r="R54" s="508"/>
      <c r="S54" s="508"/>
      <c r="T54" s="508"/>
      <c r="U54" s="508"/>
    </row>
    <row r="55" spans="1:21" ht="15.75" x14ac:dyDescent="0.25">
      <c r="A55" s="313">
        <f t="shared" si="0"/>
        <v>0</v>
      </c>
      <c r="B55" s="548" t="str">
        <f t="shared" si="3"/>
        <v>Offset -  Fringes</v>
      </c>
      <c r="C55" s="552"/>
      <c r="D55" s="552"/>
      <c r="E55" s="534"/>
      <c r="F55" s="550">
        <f t="shared" si="4"/>
        <v>0</v>
      </c>
      <c r="G55" s="299"/>
      <c r="H55" s="300"/>
      <c r="I55" s="300"/>
      <c r="J55" s="503"/>
      <c r="K55" s="300"/>
      <c r="L55" s="298"/>
      <c r="M55" s="508"/>
      <c r="N55" s="508"/>
      <c r="O55" s="508"/>
      <c r="P55" s="508"/>
      <c r="Q55" s="508"/>
      <c r="R55" s="508"/>
      <c r="S55" s="508"/>
      <c r="T55" s="508"/>
      <c r="U55" s="508"/>
    </row>
    <row r="56" spans="1:21" ht="15.75" x14ac:dyDescent="0.25">
      <c r="A56" s="313">
        <f t="shared" si="0"/>
        <v>0</v>
      </c>
      <c r="B56" s="548" t="str">
        <f t="shared" si="3"/>
        <v>Offset -  Fringes</v>
      </c>
      <c r="C56" s="552"/>
      <c r="D56" s="552"/>
      <c r="E56" s="534"/>
      <c r="F56" s="550">
        <f t="shared" si="4"/>
        <v>0</v>
      </c>
      <c r="G56" s="299"/>
      <c r="H56" s="300"/>
      <c r="I56" s="300"/>
      <c r="J56" s="503"/>
      <c r="K56" s="300"/>
      <c r="L56" s="298"/>
      <c r="M56" s="508"/>
      <c r="N56" s="508"/>
      <c r="O56" s="508"/>
      <c r="P56" s="508"/>
      <c r="Q56" s="508"/>
      <c r="R56" s="508"/>
      <c r="S56" s="508"/>
      <c r="T56" s="508"/>
      <c r="U56" s="508"/>
    </row>
    <row r="57" spans="1:21" ht="15.75" x14ac:dyDescent="0.25">
      <c r="A57" s="313">
        <f t="shared" si="0"/>
        <v>0</v>
      </c>
      <c r="B57" s="548" t="str">
        <f t="shared" si="3"/>
        <v>Offset -  Fringes</v>
      </c>
      <c r="C57" s="552"/>
      <c r="D57" s="552"/>
      <c r="E57" s="534"/>
      <c r="F57" s="550">
        <f t="shared" si="4"/>
        <v>0</v>
      </c>
      <c r="G57" s="299"/>
      <c r="H57" s="300"/>
      <c r="I57" s="300"/>
      <c r="J57" s="503"/>
      <c r="K57" s="300"/>
      <c r="L57" s="298"/>
      <c r="M57" s="508"/>
      <c r="N57" s="508"/>
      <c r="O57" s="508"/>
      <c r="P57" s="508"/>
      <c r="Q57" s="508"/>
      <c r="R57" s="508"/>
      <c r="S57" s="508"/>
      <c r="T57" s="508"/>
      <c r="U57" s="508"/>
    </row>
    <row r="58" spans="1:21" ht="15.75" x14ac:dyDescent="0.25">
      <c r="A58" s="313">
        <f t="shared" si="0"/>
        <v>0</v>
      </c>
      <c r="B58" s="548" t="str">
        <f t="shared" si="3"/>
        <v>Offset -  Fringes</v>
      </c>
      <c r="C58" s="552"/>
      <c r="D58" s="552"/>
      <c r="E58" s="534"/>
      <c r="F58" s="550">
        <f t="shared" si="4"/>
        <v>0</v>
      </c>
      <c r="G58" s="299"/>
      <c r="H58" s="300"/>
      <c r="I58" s="300"/>
      <c r="J58" s="503"/>
      <c r="K58" s="300"/>
      <c r="L58" s="298"/>
      <c r="M58" s="508"/>
      <c r="N58" s="508"/>
      <c r="O58" s="508"/>
      <c r="P58" s="508"/>
      <c r="Q58" s="508"/>
      <c r="R58" s="508"/>
      <c r="S58" s="508"/>
      <c r="T58" s="508"/>
      <c r="U58" s="508"/>
    </row>
    <row r="59" spans="1:21" ht="15.75" x14ac:dyDescent="0.25">
      <c r="A59" s="313">
        <f t="shared" si="0"/>
        <v>0</v>
      </c>
      <c r="B59" s="548" t="str">
        <f t="shared" si="3"/>
        <v>Offset -  Fringes</v>
      </c>
      <c r="C59" s="552"/>
      <c r="D59" s="552"/>
      <c r="E59" s="534"/>
      <c r="F59" s="550">
        <f t="shared" si="4"/>
        <v>0</v>
      </c>
      <c r="G59" s="299"/>
      <c r="H59" s="300"/>
      <c r="I59" s="300"/>
      <c r="J59" s="503"/>
      <c r="K59" s="300"/>
      <c r="L59" s="298"/>
      <c r="M59" s="508"/>
      <c r="N59" s="508"/>
      <c r="O59" s="508"/>
      <c r="P59" s="508"/>
      <c r="Q59" s="508"/>
      <c r="R59" s="508"/>
      <c r="S59" s="508"/>
      <c r="T59" s="508"/>
      <c r="U59" s="508"/>
    </row>
    <row r="60" spans="1:21" ht="15.75" x14ac:dyDescent="0.25">
      <c r="A60" s="313">
        <f t="shared" si="0"/>
        <v>0</v>
      </c>
      <c r="B60" s="548" t="str">
        <f t="shared" si="3"/>
        <v>Offset -  Fringes</v>
      </c>
      <c r="C60" s="552"/>
      <c r="D60" s="552"/>
      <c r="E60" s="534"/>
      <c r="F60" s="550">
        <f t="shared" si="4"/>
        <v>0</v>
      </c>
      <c r="G60" s="299"/>
      <c r="H60" s="300"/>
      <c r="I60" s="300"/>
      <c r="J60" s="503"/>
      <c r="K60" s="300"/>
      <c r="L60" s="298"/>
      <c r="M60" s="508"/>
      <c r="N60" s="508"/>
      <c r="O60" s="508"/>
      <c r="P60" s="508"/>
      <c r="Q60" s="508"/>
      <c r="R60" s="508"/>
      <c r="S60" s="508"/>
      <c r="T60" s="508"/>
      <c r="U60" s="508"/>
    </row>
    <row r="61" spans="1:21" ht="15.75" x14ac:dyDescent="0.25">
      <c r="A61" s="313">
        <f t="shared" si="0"/>
        <v>0</v>
      </c>
      <c r="B61" s="548" t="str">
        <f t="shared" si="3"/>
        <v>Offset -  Fringes</v>
      </c>
      <c r="C61" s="552"/>
      <c r="D61" s="552"/>
      <c r="E61" s="534"/>
      <c r="F61" s="550">
        <f t="shared" si="4"/>
        <v>0</v>
      </c>
      <c r="G61" s="299"/>
      <c r="H61" s="300"/>
      <c r="I61" s="300"/>
      <c r="J61" s="503"/>
      <c r="K61" s="300"/>
      <c r="L61" s="298"/>
      <c r="M61" s="508"/>
      <c r="N61" s="508"/>
      <c r="O61" s="508"/>
      <c r="P61" s="508"/>
      <c r="Q61" s="508"/>
      <c r="R61" s="508"/>
      <c r="S61" s="508"/>
      <c r="T61" s="508"/>
      <c r="U61" s="508"/>
    </row>
    <row r="62" spans="1:21" ht="15.75" x14ac:dyDescent="0.25">
      <c r="A62" s="313">
        <f t="shared" si="0"/>
        <v>0</v>
      </c>
      <c r="B62" s="548" t="str">
        <f t="shared" si="3"/>
        <v>Offset -  Fringes</v>
      </c>
      <c r="C62" s="552"/>
      <c r="D62" s="552"/>
      <c r="E62" s="534"/>
      <c r="F62" s="550">
        <f t="shared" si="4"/>
        <v>0</v>
      </c>
      <c r="G62" s="299"/>
      <c r="H62" s="300"/>
      <c r="I62" s="300"/>
      <c r="J62" s="503"/>
      <c r="K62" s="300"/>
      <c r="L62" s="298"/>
      <c r="M62" s="508"/>
      <c r="N62" s="508"/>
      <c r="O62" s="508"/>
      <c r="P62" s="508"/>
      <c r="Q62" s="508"/>
      <c r="R62" s="508"/>
      <c r="S62" s="508"/>
      <c r="T62" s="508"/>
      <c r="U62" s="508"/>
    </row>
    <row r="63" spans="1:21" ht="15.75" x14ac:dyDescent="0.25">
      <c r="A63" s="313">
        <f t="shared" si="0"/>
        <v>0</v>
      </c>
      <c r="B63" s="548" t="str">
        <f t="shared" si="3"/>
        <v>Offset -  Fringes</v>
      </c>
      <c r="C63" s="552"/>
      <c r="D63" s="552"/>
      <c r="E63" s="534"/>
      <c r="F63" s="550">
        <f t="shared" si="4"/>
        <v>0</v>
      </c>
      <c r="G63" s="299"/>
      <c r="H63" s="300"/>
      <c r="I63" s="300"/>
      <c r="J63" s="503"/>
      <c r="K63" s="300"/>
      <c r="L63" s="298"/>
      <c r="M63" s="508"/>
      <c r="N63" s="508"/>
      <c r="O63" s="508"/>
      <c r="P63" s="508"/>
      <c r="Q63" s="508"/>
      <c r="R63" s="508"/>
      <c r="S63" s="508"/>
      <c r="T63" s="508"/>
      <c r="U63" s="508"/>
    </row>
    <row r="64" spans="1:21" ht="15.75" x14ac:dyDescent="0.25">
      <c r="A64" s="313">
        <f t="shared" si="0"/>
        <v>0</v>
      </c>
      <c r="B64" s="548" t="str">
        <f t="shared" si="3"/>
        <v>Offset -  Fringes</v>
      </c>
      <c r="C64" s="552"/>
      <c r="D64" s="552"/>
      <c r="E64" s="534"/>
      <c r="F64" s="550">
        <f t="shared" si="4"/>
        <v>0</v>
      </c>
      <c r="G64" s="299"/>
      <c r="H64" s="300"/>
      <c r="I64" s="300"/>
      <c r="J64" s="503"/>
      <c r="K64" s="300"/>
      <c r="L64" s="298"/>
      <c r="M64" s="508"/>
      <c r="N64" s="508"/>
      <c r="O64" s="508"/>
      <c r="P64" s="508"/>
      <c r="Q64" s="508"/>
      <c r="R64" s="508"/>
      <c r="S64" s="508"/>
      <c r="T64" s="508"/>
      <c r="U64" s="508"/>
    </row>
    <row r="65" spans="1:21" ht="15.75" x14ac:dyDescent="0.25">
      <c r="A65" s="313">
        <f t="shared" si="0"/>
        <v>0</v>
      </c>
      <c r="B65" s="548" t="str">
        <f t="shared" si="3"/>
        <v>Offset -  Fringes</v>
      </c>
      <c r="C65" s="552"/>
      <c r="D65" s="552"/>
      <c r="E65" s="534"/>
      <c r="F65" s="550">
        <f t="shared" si="4"/>
        <v>0</v>
      </c>
      <c r="G65" s="299"/>
      <c r="H65" s="300"/>
      <c r="I65" s="300"/>
      <c r="J65" s="503"/>
      <c r="K65" s="300"/>
      <c r="L65" s="298"/>
      <c r="M65" s="508"/>
      <c r="N65" s="508"/>
      <c r="O65" s="508"/>
      <c r="P65" s="508"/>
      <c r="Q65" s="508"/>
      <c r="R65" s="508"/>
      <c r="S65" s="508"/>
      <c r="T65" s="508"/>
      <c r="U65" s="508"/>
    </row>
    <row r="66" spans="1:21" ht="15.75" x14ac:dyDescent="0.25">
      <c r="A66" s="313">
        <f t="shared" si="0"/>
        <v>0</v>
      </c>
      <c r="B66" s="548" t="str">
        <f t="shared" si="3"/>
        <v>Offset -  Fringes</v>
      </c>
      <c r="C66" s="552"/>
      <c r="D66" s="552"/>
      <c r="E66" s="534"/>
      <c r="F66" s="550">
        <f t="shared" si="4"/>
        <v>0</v>
      </c>
      <c r="G66" s="299"/>
      <c r="H66" s="300"/>
      <c r="I66" s="300"/>
      <c r="J66" s="503"/>
      <c r="K66" s="300"/>
      <c r="L66" s="298"/>
      <c r="M66" s="508"/>
      <c r="N66" s="508"/>
      <c r="O66" s="508"/>
      <c r="P66" s="508"/>
      <c r="Q66" s="508"/>
      <c r="R66" s="508"/>
      <c r="S66" s="508"/>
      <c r="T66" s="508"/>
      <c r="U66" s="508"/>
    </row>
    <row r="67" spans="1:21" ht="15.75" x14ac:dyDescent="0.25">
      <c r="A67" s="313">
        <f t="shared" si="0"/>
        <v>0</v>
      </c>
      <c r="B67" s="548" t="str">
        <f t="shared" si="3"/>
        <v>Offset -  Fringes</v>
      </c>
      <c r="C67" s="552"/>
      <c r="D67" s="552"/>
      <c r="E67" s="534"/>
      <c r="F67" s="550">
        <f t="shared" si="4"/>
        <v>0</v>
      </c>
      <c r="G67" s="299"/>
      <c r="H67" s="300"/>
      <c r="I67" s="300"/>
      <c r="J67" s="503"/>
      <c r="K67" s="300"/>
      <c r="L67" s="298"/>
      <c r="M67" s="508"/>
      <c r="N67" s="508"/>
      <c r="O67" s="508"/>
      <c r="P67" s="508"/>
      <c r="Q67" s="508"/>
      <c r="R67" s="508"/>
      <c r="S67" s="508"/>
      <c r="T67" s="508"/>
      <c r="U67" s="508"/>
    </row>
    <row r="68" spans="1:21" ht="15.75" x14ac:dyDescent="0.25">
      <c r="A68" s="313">
        <f t="shared" si="0"/>
        <v>0</v>
      </c>
      <c r="B68" s="548" t="str">
        <f t="shared" si="3"/>
        <v>Offset -  Fringes</v>
      </c>
      <c r="C68" s="552"/>
      <c r="D68" s="552"/>
      <c r="E68" s="534"/>
      <c r="F68" s="550">
        <f t="shared" si="4"/>
        <v>0</v>
      </c>
      <c r="G68" s="299"/>
      <c r="H68" s="300"/>
      <c r="I68" s="300"/>
      <c r="J68" s="503"/>
      <c r="K68" s="300"/>
      <c r="L68" s="298"/>
      <c r="M68" s="508"/>
      <c r="N68" s="508"/>
      <c r="O68" s="508"/>
      <c r="P68" s="508"/>
      <c r="Q68" s="508"/>
      <c r="R68" s="508"/>
      <c r="S68" s="508"/>
      <c r="T68" s="508"/>
      <c r="U68" s="508"/>
    </row>
    <row r="69" spans="1:21" ht="15.75" x14ac:dyDescent="0.25">
      <c r="A69" s="313">
        <f t="shared" si="0"/>
        <v>0</v>
      </c>
      <c r="B69" s="844" t="str">
        <f>"Offset - "&amp;B248</f>
        <v>Offset - Space</v>
      </c>
      <c r="C69" s="845"/>
      <c r="D69" s="845"/>
      <c r="E69" s="845"/>
      <c r="F69" s="550">
        <f t="shared" ref="F69" si="5">F248</f>
        <v>0</v>
      </c>
      <c r="G69" s="299"/>
      <c r="H69" s="300"/>
      <c r="I69" s="300"/>
      <c r="J69" s="503"/>
      <c r="K69" s="300"/>
      <c r="L69" s="298"/>
      <c r="M69" s="508"/>
      <c r="N69" s="508"/>
      <c r="O69" s="508"/>
      <c r="P69" s="508"/>
      <c r="Q69" s="508"/>
      <c r="R69" s="508"/>
      <c r="S69" s="508"/>
      <c r="T69" s="508"/>
      <c r="U69" s="508"/>
    </row>
    <row r="70" spans="1:21" ht="15.75" x14ac:dyDescent="0.25">
      <c r="A70" s="313">
        <f>IF(F70&lt;&gt;0,"show",0)</f>
        <v>0</v>
      </c>
      <c r="B70" s="844" t="s">
        <v>297</v>
      </c>
      <c r="C70" s="845"/>
      <c r="D70" s="845"/>
      <c r="E70" s="845"/>
      <c r="F70" s="550">
        <f>-SUM(F166:F185)</f>
        <v>0</v>
      </c>
      <c r="G70" s="299"/>
      <c r="H70" s="300"/>
      <c r="I70" s="300"/>
      <c r="J70" s="503"/>
      <c r="K70" s="300"/>
      <c r="L70" s="298"/>
      <c r="M70" s="508"/>
      <c r="N70" s="508"/>
      <c r="O70" s="508"/>
      <c r="P70" s="508"/>
      <c r="Q70" s="508"/>
      <c r="R70" s="508"/>
      <c r="S70" s="508"/>
      <c r="T70" s="508"/>
      <c r="U70" s="508"/>
    </row>
    <row r="71" spans="1:21" ht="15.75" x14ac:dyDescent="0.25">
      <c r="A71" s="302" t="s">
        <v>215</v>
      </c>
      <c r="B71" s="553" t="s">
        <v>275</v>
      </c>
      <c r="C71" s="261"/>
      <c r="D71" s="261"/>
      <c r="E71" s="261"/>
      <c r="F71" s="554">
        <f>SUM(F17:F70)</f>
        <v>0</v>
      </c>
      <c r="G71" s="299"/>
      <c r="H71" s="300"/>
      <c r="I71" s="300"/>
      <c r="J71" s="503"/>
      <c r="K71" s="300"/>
      <c r="L71" s="298"/>
    </row>
    <row r="72" spans="1:21" ht="16.5" thickBot="1" x14ac:dyDescent="0.3">
      <c r="A72" s="302" t="s">
        <v>215</v>
      </c>
      <c r="B72" s="941"/>
      <c r="C72" s="803"/>
      <c r="D72" s="803"/>
      <c r="E72" s="803"/>
      <c r="F72" s="555"/>
      <c r="G72" s="299"/>
      <c r="H72" s="300"/>
      <c r="I72" s="300"/>
      <c r="J72" s="503"/>
      <c r="K72" s="300"/>
      <c r="L72" s="298"/>
    </row>
    <row r="73" spans="1:21" ht="16.5" thickTop="1" x14ac:dyDescent="0.25">
      <c r="A73" s="302" t="s">
        <v>215</v>
      </c>
      <c r="B73" s="556" t="str">
        <f>IF(F73&lt;0,"Total Shortfall","Total Surplus")</f>
        <v>Total Shortfall</v>
      </c>
      <c r="C73" s="561"/>
      <c r="D73" s="561"/>
      <c r="E73" s="561"/>
      <c r="F73" s="557">
        <f>F15+F71</f>
        <v>-121364</v>
      </c>
      <c r="G73" s="299"/>
      <c r="H73" s="300"/>
      <c r="I73" s="300"/>
      <c r="J73" s="503"/>
      <c r="K73" s="300"/>
      <c r="L73" s="298"/>
      <c r="M73" s="508"/>
      <c r="N73" s="508"/>
      <c r="O73" s="508"/>
      <c r="P73" s="508"/>
      <c r="Q73" s="508"/>
      <c r="R73" s="508"/>
      <c r="S73" s="508"/>
      <c r="T73" s="508"/>
      <c r="U73" s="508"/>
    </row>
    <row r="74" spans="1:21" ht="15.75" x14ac:dyDescent="0.25">
      <c r="A74" s="302" t="s">
        <v>215</v>
      </c>
      <c r="B74" s="941"/>
      <c r="C74" s="803"/>
      <c r="D74" s="803"/>
      <c r="E74" s="803"/>
      <c r="F74" s="261"/>
      <c r="G74" s="299"/>
      <c r="H74" s="300"/>
      <c r="I74" s="300"/>
      <c r="J74" s="503"/>
      <c r="K74" s="300"/>
      <c r="L74" s="298"/>
      <c r="M74" s="508"/>
      <c r="N74" s="508"/>
      <c r="O74" s="508"/>
      <c r="P74" s="508"/>
      <c r="Q74" s="508"/>
      <c r="R74" s="508"/>
      <c r="S74" s="508"/>
      <c r="T74" s="508"/>
      <c r="U74" s="508"/>
    </row>
    <row r="75" spans="1:21" ht="15.75" x14ac:dyDescent="0.25">
      <c r="A75" s="302" t="s">
        <v>215</v>
      </c>
      <c r="B75" s="941"/>
      <c r="C75" s="803"/>
      <c r="D75" s="803"/>
      <c r="E75" s="803"/>
      <c r="F75" s="534"/>
      <c r="G75" s="299"/>
      <c r="H75" s="300"/>
      <c r="I75" s="300"/>
      <c r="J75" s="503"/>
      <c r="K75" s="300"/>
      <c r="L75" s="298"/>
      <c r="M75" s="508"/>
      <c r="N75" s="508"/>
      <c r="O75" s="508"/>
      <c r="P75" s="508"/>
      <c r="Q75" s="508"/>
      <c r="R75" s="508"/>
      <c r="S75" s="508"/>
      <c r="T75" s="508"/>
      <c r="U75" s="508"/>
    </row>
    <row r="76" spans="1:21" ht="37.5" customHeight="1" x14ac:dyDescent="0.25">
      <c r="A76" s="302" t="s">
        <v>215</v>
      </c>
      <c r="B76" s="934" t="str">
        <f>IF(F73&lt;0,"Total is negative, either additional offsets need to be added to budget or eGIF needs to be done.","")</f>
        <v>Total is negative, either additional offsets need to be added to budget or eGIF needs to be done.</v>
      </c>
      <c r="C76" s="935"/>
      <c r="D76" s="935"/>
      <c r="E76" s="935"/>
      <c r="F76" s="935"/>
      <c r="G76" s="299"/>
      <c r="H76" s="300"/>
      <c r="I76" s="300"/>
      <c r="J76" s="503"/>
      <c r="K76" s="300"/>
      <c r="L76" s="298"/>
    </row>
    <row r="77" spans="1:21" ht="15.75" x14ac:dyDescent="0.25">
      <c r="A77" s="302" t="s">
        <v>215</v>
      </c>
      <c r="B77" s="562" t="s">
        <v>272</v>
      </c>
      <c r="C77" s="563"/>
      <c r="D77" s="563"/>
      <c r="E77" s="563"/>
      <c r="F77" s="564"/>
      <c r="G77" s="299"/>
      <c r="H77" s="300"/>
      <c r="I77" s="300"/>
      <c r="J77" s="503"/>
      <c r="K77" s="300"/>
      <c r="L77" s="298"/>
    </row>
    <row r="78" spans="1:21" ht="15" customHeight="1" x14ac:dyDescent="0.3">
      <c r="A78" s="302" t="s">
        <v>215</v>
      </c>
      <c r="B78" s="539"/>
      <c r="C78" s="540"/>
      <c r="D78" s="540"/>
      <c r="E78" s="540"/>
      <c r="F78" s="541"/>
      <c r="G78" s="299"/>
      <c r="H78" s="300"/>
      <c r="I78" s="300"/>
      <c r="J78" s="503"/>
      <c r="K78" s="300"/>
      <c r="L78" s="298"/>
    </row>
    <row r="79" spans="1:21" ht="15" customHeight="1" x14ac:dyDescent="0.3">
      <c r="A79" s="302" t="s">
        <v>215</v>
      </c>
      <c r="B79" s="539"/>
      <c r="C79" s="540"/>
      <c r="D79" s="540"/>
      <c r="E79" s="540"/>
      <c r="F79" s="541"/>
      <c r="G79" s="299"/>
      <c r="H79" s="300"/>
      <c r="I79" s="300"/>
      <c r="J79" s="503"/>
      <c r="K79" s="300"/>
      <c r="L79" s="298"/>
    </row>
    <row r="80" spans="1:21" ht="15" customHeight="1" x14ac:dyDescent="0.3">
      <c r="A80" s="302" t="s">
        <v>215</v>
      </c>
      <c r="B80" s="542"/>
      <c r="C80" s="543"/>
      <c r="D80" s="543"/>
      <c r="E80" s="543"/>
      <c r="F80" s="544"/>
      <c r="G80" s="299"/>
      <c r="H80" s="300"/>
      <c r="I80" s="300"/>
      <c r="J80" s="503"/>
      <c r="K80" s="300"/>
      <c r="L80" s="298"/>
    </row>
    <row r="81" spans="1:21" ht="15" customHeight="1" x14ac:dyDescent="0.25">
      <c r="A81" s="302" t="s">
        <v>215</v>
      </c>
      <c r="C81" s="302"/>
      <c r="D81" s="302"/>
      <c r="E81" s="302"/>
      <c r="F81" s="302"/>
      <c r="G81" s="299"/>
      <c r="H81" s="300"/>
      <c r="I81" s="300"/>
      <c r="J81" s="503"/>
      <c r="K81" s="300"/>
      <c r="L81" s="298"/>
    </row>
    <row r="82" spans="1:21" ht="15" customHeight="1" x14ac:dyDescent="0.25">
      <c r="A82" s="302" t="s">
        <v>215</v>
      </c>
      <c r="B82" s="298"/>
      <c r="C82" s="298"/>
      <c r="D82" s="298"/>
      <c r="E82" s="302"/>
      <c r="F82" s="302"/>
      <c r="G82" s="299"/>
      <c r="H82" s="300"/>
      <c r="I82" s="300"/>
      <c r="J82" s="503"/>
      <c r="K82" s="300"/>
      <c r="L82" s="298"/>
    </row>
    <row r="83" spans="1:21" s="504" customFormat="1" ht="15" customHeight="1" x14ac:dyDescent="0.25">
      <c r="A83" s="565" t="s">
        <v>277</v>
      </c>
      <c r="B83" s="505"/>
      <c r="C83" s="505"/>
      <c r="D83" s="505"/>
      <c r="E83" s="505"/>
      <c r="F83" s="505"/>
      <c r="G83" s="505"/>
      <c r="H83" s="506"/>
      <c r="I83" s="506"/>
      <c r="J83" s="507"/>
      <c r="K83" s="506"/>
    </row>
    <row r="84" spans="1:21" s="504" customFormat="1" ht="15" customHeight="1" x14ac:dyDescent="0.25">
      <c r="A84" s="565" t="s">
        <v>277</v>
      </c>
      <c r="B84" s="505"/>
      <c r="C84" s="505"/>
      <c r="D84" s="505"/>
      <c r="E84" s="505"/>
      <c r="F84" s="505"/>
      <c r="G84" s="505"/>
      <c r="H84" s="506"/>
      <c r="I84" s="506"/>
      <c r="J84" s="507"/>
      <c r="K84" s="506"/>
    </row>
    <row r="85" spans="1:21" s="504" customFormat="1" ht="15" customHeight="1" x14ac:dyDescent="0.25">
      <c r="A85" s="565" t="s">
        <v>277</v>
      </c>
      <c r="B85" s="505"/>
      <c r="C85" s="505"/>
      <c r="D85" s="505"/>
      <c r="E85" s="505"/>
      <c r="F85" s="505"/>
      <c r="G85" s="505"/>
      <c r="H85" s="506"/>
      <c r="I85" s="506"/>
      <c r="J85" s="507"/>
      <c r="K85" s="506"/>
    </row>
    <row r="86" spans="1:21" s="504" customFormat="1" ht="15" customHeight="1" x14ac:dyDescent="0.25">
      <c r="A86" s="565" t="s">
        <v>277</v>
      </c>
      <c r="B86" s="505"/>
      <c r="C86" s="505"/>
      <c r="D86" s="505"/>
      <c r="E86" s="505"/>
      <c r="F86" s="505"/>
      <c r="G86" s="505"/>
      <c r="H86" s="506"/>
      <c r="I86" s="506"/>
      <c r="J86" s="507"/>
      <c r="K86" s="506"/>
    </row>
    <row r="87" spans="1:21" ht="15" customHeight="1" x14ac:dyDescent="0.25">
      <c r="A87" s="302" t="s">
        <v>215</v>
      </c>
      <c r="B87" s="302"/>
      <c r="C87" s="302"/>
      <c r="D87" s="302"/>
      <c r="E87" s="302"/>
      <c r="F87" s="302"/>
      <c r="G87" s="299"/>
      <c r="H87" s="300"/>
      <c r="I87" s="300"/>
      <c r="J87" s="503"/>
      <c r="K87" s="300"/>
      <c r="L87" s="298"/>
    </row>
    <row r="88" spans="1:21" ht="15" customHeight="1" thickBot="1" x14ac:dyDescent="0.3">
      <c r="A88" s="302" t="s">
        <v>215</v>
      </c>
      <c r="B88" s="302"/>
      <c r="C88" s="302"/>
      <c r="D88" s="302"/>
      <c r="E88" s="302"/>
      <c r="F88" s="302"/>
      <c r="G88" s="299"/>
      <c r="H88" s="300"/>
      <c r="I88" s="300"/>
      <c r="J88" s="503"/>
      <c r="K88" s="300"/>
      <c r="L88" s="298"/>
    </row>
    <row r="89" spans="1:21" ht="24.75" customHeight="1" thickTop="1" thickBot="1" x14ac:dyDescent="0.35">
      <c r="A89" s="536" t="s">
        <v>215</v>
      </c>
      <c r="B89" s="535" t="s">
        <v>276</v>
      </c>
      <c r="C89" s="536"/>
      <c r="D89" s="536"/>
      <c r="E89" s="537"/>
      <c r="F89" s="537"/>
      <c r="G89" s="537"/>
      <c r="H89" s="537"/>
      <c r="I89" s="537"/>
      <c r="J89" s="537"/>
      <c r="K89" s="537"/>
      <c r="L89" s="538"/>
    </row>
    <row r="90" spans="1:21" ht="41.25" customHeight="1" x14ac:dyDescent="0.25">
      <c r="A90" s="517" t="s">
        <v>215</v>
      </c>
      <c r="B90" s="305" t="s">
        <v>225</v>
      </c>
      <c r="C90" s="306"/>
      <c r="D90" s="306"/>
      <c r="E90" s="518" t="s">
        <v>226</v>
      </c>
      <c r="F90" s="307"/>
      <c r="G90" s="308"/>
      <c r="H90" s="309" t="s">
        <v>271</v>
      </c>
      <c r="I90" s="931" t="s">
        <v>227</v>
      </c>
      <c r="J90" s="932"/>
      <c r="K90" s="932"/>
      <c r="L90" s="933"/>
    </row>
    <row r="91" spans="1:21" ht="15" customHeight="1" x14ac:dyDescent="0.25">
      <c r="A91" s="523" t="str">
        <f t="shared" ref="A91:A112" si="6">IF(F91&gt;0,"show",0)</f>
        <v>show</v>
      </c>
      <c r="B91" s="853" t="s">
        <v>10</v>
      </c>
      <c r="C91" s="854"/>
      <c r="D91" s="854"/>
      <c r="E91" s="524"/>
      <c r="F91" s="310" t="s">
        <v>215</v>
      </c>
      <c r="G91" s="311"/>
      <c r="H91" s="312">
        <v>1</v>
      </c>
      <c r="I91" s="928"/>
      <c r="J91" s="929"/>
      <c r="K91" s="929"/>
      <c r="L91" s="930"/>
    </row>
    <row r="92" spans="1:21" ht="15" customHeight="1" x14ac:dyDescent="0.25">
      <c r="A92" s="313" t="str">
        <f t="shared" si="6"/>
        <v>show</v>
      </c>
      <c r="B92" s="846" t="str">
        <f>'Detail Budget'!B11&amp;" ("&amp;'Detail Budget'!F11&amp;")"</f>
        <v>John Doe (CAL)</v>
      </c>
      <c r="C92" s="847"/>
      <c r="D92" s="847"/>
      <c r="E92" s="314"/>
      <c r="F92" s="315">
        <f>IF(COUNTIF(int_subs_yes,"yes")=0,'Detail Budget'!O11,SUMPRODUCT(SUMIF('Detail Budget'!C11,Data!A$64:A$73,'Detail Budget'!O11)))</f>
        <v>269517</v>
      </c>
      <c r="G92" s="521"/>
      <c r="H92" s="317" t="s">
        <v>270</v>
      </c>
      <c r="I92" s="522"/>
      <c r="J92" s="509"/>
      <c r="K92" s="509"/>
      <c r="L92" s="510"/>
      <c r="M92" s="508"/>
      <c r="N92" s="508"/>
      <c r="O92" s="508"/>
      <c r="P92" s="508"/>
      <c r="Q92" s="508"/>
      <c r="R92" s="508"/>
      <c r="S92" s="508"/>
      <c r="T92" s="508"/>
      <c r="U92" s="508"/>
    </row>
    <row r="93" spans="1:21" ht="15" customHeight="1" x14ac:dyDescent="0.25">
      <c r="A93" s="313" t="str">
        <f t="shared" si="6"/>
        <v>show</v>
      </c>
      <c r="B93" s="846" t="str">
        <f>'Detail Budget'!B12&amp;" ("&amp;'Detail Budget'!F12&amp;")"</f>
        <v>Jane Doe (CAL)</v>
      </c>
      <c r="C93" s="847"/>
      <c r="D93" s="847"/>
      <c r="E93" s="314"/>
      <c r="F93" s="315">
        <f>IF(COUNTIF(int_subs_yes,"yes")=0,'Detail Budget'!O12,SUMPRODUCT(SUMIF('Detail Budget'!C12,Data!A$64:A$73,'Detail Budget'!O12)))</f>
        <v>269517</v>
      </c>
      <c r="G93" s="521"/>
      <c r="H93" s="317" t="s">
        <v>270</v>
      </c>
      <c r="I93" s="522"/>
      <c r="J93" s="509"/>
      <c r="K93" s="509"/>
      <c r="L93" s="510"/>
      <c r="M93" s="508"/>
      <c r="N93" s="508"/>
      <c r="O93" s="508"/>
      <c r="P93" s="508"/>
      <c r="Q93" s="508"/>
      <c r="R93" s="508"/>
      <c r="S93" s="508"/>
      <c r="T93" s="508"/>
      <c r="U93" s="508"/>
    </row>
    <row r="94" spans="1:21" ht="15" customHeight="1" x14ac:dyDescent="0.25">
      <c r="A94" s="313" t="str">
        <f t="shared" si="6"/>
        <v>show</v>
      </c>
      <c r="B94" s="846" t="str">
        <f>'Detail Budget'!B13&amp;" ("&amp;'Detail Budget'!F13&amp;")"</f>
        <v>TBD (CAL)</v>
      </c>
      <c r="C94" s="847"/>
      <c r="D94" s="847"/>
      <c r="E94" s="314"/>
      <c r="F94" s="315">
        <f>IF(COUNTIF(int_subs_yes,"yes")=0,'Detail Budget'!O13,SUMPRODUCT(SUMIF('Detail Budget'!C13,Data!A$64:A$73,'Detail Budget'!O13)))</f>
        <v>269517</v>
      </c>
      <c r="G94" s="521"/>
      <c r="H94" s="317" t="s">
        <v>270</v>
      </c>
      <c r="I94" s="522"/>
      <c r="J94" s="509"/>
      <c r="K94" s="509"/>
      <c r="L94" s="510"/>
      <c r="M94" s="508"/>
      <c r="N94" s="508"/>
      <c r="O94" s="508"/>
      <c r="P94" s="508"/>
      <c r="Q94" s="508"/>
      <c r="R94" s="508"/>
      <c r="S94" s="508"/>
      <c r="T94" s="508"/>
      <c r="U94" s="508"/>
    </row>
    <row r="95" spans="1:21" ht="15" customHeight="1" x14ac:dyDescent="0.25">
      <c r="A95" s="313">
        <f t="shared" si="6"/>
        <v>0</v>
      </c>
      <c r="B95" s="846" t="str">
        <f>'Detail Budget'!B14&amp;" ("&amp;'Detail Budget'!F14&amp;")"</f>
        <v xml:space="preserve"> (CAL)</v>
      </c>
      <c r="C95" s="847"/>
      <c r="D95" s="847"/>
      <c r="E95" s="314"/>
      <c r="F95" s="315">
        <f>IF(COUNTIF(int_subs_yes,"yes")=0,'Detail Budget'!O14,SUMPRODUCT(SUMIF('Detail Budget'!C14,Data!A$64:A$73,'Detail Budget'!O14)))</f>
        <v>0</v>
      </c>
      <c r="G95" s="521"/>
      <c r="H95" s="317" t="s">
        <v>270</v>
      </c>
      <c r="I95" s="522"/>
      <c r="J95" s="509"/>
      <c r="K95" s="509"/>
      <c r="L95" s="510"/>
      <c r="M95" s="508"/>
      <c r="N95" s="508"/>
      <c r="O95" s="508"/>
      <c r="P95" s="508"/>
      <c r="Q95" s="508"/>
      <c r="R95" s="508"/>
      <c r="S95" s="508"/>
      <c r="T95" s="508"/>
      <c r="U95" s="508"/>
    </row>
    <row r="96" spans="1:21" ht="15" customHeight="1" x14ac:dyDescent="0.25">
      <c r="A96" s="313">
        <f t="shared" si="6"/>
        <v>0</v>
      </c>
      <c r="B96" s="846" t="str">
        <f>'Detail Budget'!B15&amp;" ("&amp;'Detail Budget'!F15&amp;")"</f>
        <v xml:space="preserve"> (CAL)</v>
      </c>
      <c r="C96" s="847"/>
      <c r="D96" s="847"/>
      <c r="E96" s="314"/>
      <c r="F96" s="315">
        <f>IF(COUNTIF(int_subs_yes,"yes")=0,'Detail Budget'!O15,SUMPRODUCT(SUMIF('Detail Budget'!C15,Data!A$64:A$73,'Detail Budget'!O15)))</f>
        <v>0</v>
      </c>
      <c r="G96" s="521"/>
      <c r="H96" s="317" t="s">
        <v>270</v>
      </c>
      <c r="I96" s="522"/>
      <c r="J96" s="509"/>
      <c r="K96" s="509"/>
      <c r="L96" s="510"/>
      <c r="M96" s="508"/>
      <c r="N96" s="508"/>
      <c r="O96" s="508"/>
      <c r="P96" s="508"/>
      <c r="Q96" s="508"/>
      <c r="R96" s="508"/>
      <c r="S96" s="508"/>
      <c r="T96" s="508"/>
      <c r="U96" s="508"/>
    </row>
    <row r="97" spans="1:21" ht="15" customHeight="1" x14ac:dyDescent="0.25">
      <c r="A97" s="313">
        <f t="shared" si="6"/>
        <v>0</v>
      </c>
      <c r="B97" s="846" t="str">
        <f>'Detail Budget'!B16&amp;" ("&amp;'Detail Budget'!F16&amp;")"</f>
        <v xml:space="preserve"> (CAL)</v>
      </c>
      <c r="C97" s="847"/>
      <c r="D97" s="847"/>
      <c r="E97" s="314"/>
      <c r="F97" s="315">
        <f>IF(COUNTIF(int_subs_yes,"yes")=0,'Detail Budget'!O16,SUMPRODUCT(SUMIF('Detail Budget'!C16,Data!A$64:A$73,'Detail Budget'!O16)))</f>
        <v>0</v>
      </c>
      <c r="G97" s="521"/>
      <c r="H97" s="317" t="s">
        <v>270</v>
      </c>
      <c r="I97" s="522"/>
      <c r="J97" s="509"/>
      <c r="K97" s="509"/>
      <c r="L97" s="510"/>
      <c r="M97" s="508"/>
      <c r="N97" s="508"/>
      <c r="O97" s="508"/>
      <c r="P97" s="508"/>
      <c r="Q97" s="508"/>
      <c r="R97" s="508"/>
      <c r="S97" s="508"/>
      <c r="T97" s="508"/>
      <c r="U97" s="508"/>
    </row>
    <row r="98" spans="1:21" ht="15" customHeight="1" x14ac:dyDescent="0.25">
      <c r="A98" s="313">
        <f t="shared" si="6"/>
        <v>0</v>
      </c>
      <c r="B98" s="846" t="str">
        <f>'Detail Budget'!B17&amp;" ("&amp;'Detail Budget'!F17&amp;")"</f>
        <v xml:space="preserve"> (CAL)</v>
      </c>
      <c r="C98" s="847"/>
      <c r="D98" s="847"/>
      <c r="E98" s="314"/>
      <c r="F98" s="315">
        <f>IF(COUNTIF(int_subs_yes,"yes")=0,'Detail Budget'!O17,SUMPRODUCT(SUMIF('Detail Budget'!C17,Data!A$64:A$73,'Detail Budget'!O17)))</f>
        <v>0</v>
      </c>
      <c r="G98" s="316"/>
      <c r="H98" s="317" t="s">
        <v>270</v>
      </c>
      <c r="I98" s="921"/>
      <c r="J98" s="922"/>
      <c r="K98" s="922"/>
      <c r="L98" s="923"/>
    </row>
    <row r="99" spans="1:21" ht="15" customHeight="1" x14ac:dyDescent="0.25">
      <c r="A99" s="313">
        <f t="shared" si="6"/>
        <v>0</v>
      </c>
      <c r="B99" s="846" t="str">
        <f>'Detail Budget'!B18&amp;" ("&amp;'Detail Budget'!F18&amp;")"</f>
        <v xml:space="preserve"> (CAL)</v>
      </c>
      <c r="C99" s="847"/>
      <c r="D99" s="847"/>
      <c r="E99" s="314"/>
      <c r="F99" s="315">
        <f>IF(COUNTIF(int_subs_yes,"yes")=0,'Detail Budget'!O18,SUMPRODUCT(SUMIF('Detail Budget'!C18,Data!A$64:A$73,'Detail Budget'!O18)))</f>
        <v>0</v>
      </c>
      <c r="G99" s="316"/>
      <c r="H99" s="317" t="s">
        <v>270</v>
      </c>
      <c r="I99" s="921"/>
      <c r="J99" s="922"/>
      <c r="K99" s="922"/>
      <c r="L99" s="923"/>
    </row>
    <row r="100" spans="1:21" ht="15" customHeight="1" x14ac:dyDescent="0.25">
      <c r="A100" s="313">
        <f t="shared" si="6"/>
        <v>0</v>
      </c>
      <c r="B100" s="846" t="str">
        <f>'Detail Budget'!B19&amp;" ("&amp;'Detail Budget'!F19&amp;")"</f>
        <v xml:space="preserve"> (CAL)</v>
      </c>
      <c r="C100" s="847"/>
      <c r="D100" s="847"/>
      <c r="E100" s="314"/>
      <c r="F100" s="315">
        <f>IF(COUNTIF(int_subs_yes,"yes")=0,'Detail Budget'!O19,SUMPRODUCT(SUMIF('Detail Budget'!C19,Data!A$64:A$73,'Detail Budget'!O19)))</f>
        <v>0</v>
      </c>
      <c r="G100" s="316"/>
      <c r="H100" s="317" t="s">
        <v>270</v>
      </c>
      <c r="I100" s="921"/>
      <c r="J100" s="922"/>
      <c r="K100" s="922"/>
      <c r="L100" s="923"/>
    </row>
    <row r="101" spans="1:21" ht="15" customHeight="1" x14ac:dyDescent="0.25">
      <c r="A101" s="313">
        <f t="shared" si="6"/>
        <v>0</v>
      </c>
      <c r="B101" s="846" t="str">
        <f>'Detail Budget'!B20&amp;" ("&amp;'Detail Budget'!F20&amp;")"</f>
        <v xml:space="preserve"> (CAL)</v>
      </c>
      <c r="C101" s="847"/>
      <c r="D101" s="847"/>
      <c r="E101" s="314"/>
      <c r="F101" s="315">
        <f>IF(COUNTIF(int_subs_yes,"yes")=0,'Detail Budget'!O20,SUMPRODUCT(SUMIF('Detail Budget'!C20,Data!A$64:A$73,'Detail Budget'!O20)))</f>
        <v>0</v>
      </c>
      <c r="G101" s="316"/>
      <c r="H101" s="317" t="s">
        <v>270</v>
      </c>
      <c r="I101" s="921"/>
      <c r="J101" s="922"/>
      <c r="K101" s="922"/>
      <c r="L101" s="923"/>
    </row>
    <row r="102" spans="1:21" ht="15" customHeight="1" x14ac:dyDescent="0.25">
      <c r="A102" s="313">
        <f t="shared" si="6"/>
        <v>0</v>
      </c>
      <c r="B102" s="846" t="str">
        <f>'Detail Budget'!B21&amp;" ("&amp;'Detail Budget'!F21&amp;")"</f>
        <v xml:space="preserve"> (CAL)</v>
      </c>
      <c r="C102" s="847"/>
      <c r="D102" s="847"/>
      <c r="E102" s="314"/>
      <c r="F102" s="315">
        <f>IF(COUNTIF(int_subs_yes,"yes")=0,'Detail Budget'!O21,SUMPRODUCT(SUMIF('Detail Budget'!C21,Data!A$64:A$73,'Detail Budget'!O21)))</f>
        <v>0</v>
      </c>
      <c r="G102" s="316"/>
      <c r="H102" s="317" t="s">
        <v>270</v>
      </c>
      <c r="I102" s="921"/>
      <c r="J102" s="922"/>
      <c r="K102" s="922"/>
      <c r="L102" s="923"/>
    </row>
    <row r="103" spans="1:21" ht="15" customHeight="1" x14ac:dyDescent="0.25">
      <c r="A103" s="313">
        <f t="shared" si="6"/>
        <v>0</v>
      </c>
      <c r="B103" s="846" t="str">
        <f>'Detail Budget'!B22&amp;" ("&amp;'Detail Budget'!F22&amp;")"</f>
        <v xml:space="preserve"> (CAL)</v>
      </c>
      <c r="C103" s="847"/>
      <c r="D103" s="847"/>
      <c r="E103" s="314"/>
      <c r="F103" s="315">
        <f>IF(COUNTIF(int_subs_yes,"yes")=0,'Detail Budget'!O22,SUMPRODUCT(SUMIF('Detail Budget'!C22,Data!A$64:A$73,'Detail Budget'!O22)))</f>
        <v>0</v>
      </c>
      <c r="G103" s="316"/>
      <c r="H103" s="317" t="s">
        <v>270</v>
      </c>
      <c r="I103" s="921"/>
      <c r="J103" s="922"/>
      <c r="K103" s="922"/>
      <c r="L103" s="923"/>
    </row>
    <row r="104" spans="1:21" ht="15" customHeight="1" x14ac:dyDescent="0.25">
      <c r="A104" s="313">
        <f t="shared" si="6"/>
        <v>0</v>
      </c>
      <c r="B104" s="846" t="str">
        <f>'Detail Budget'!B23&amp;" ("&amp;'Detail Budget'!F23&amp;")"</f>
        <v xml:space="preserve"> (CAL)</v>
      </c>
      <c r="C104" s="847"/>
      <c r="D104" s="847"/>
      <c r="E104" s="314"/>
      <c r="F104" s="315">
        <f>IF(COUNTIF(int_subs_yes,"yes")=0,'Detail Budget'!O23,SUMPRODUCT(SUMIF('Detail Budget'!C23,Data!A$64:A$73,'Detail Budget'!O23)))</f>
        <v>0</v>
      </c>
      <c r="G104" s="316"/>
      <c r="H104" s="317" t="s">
        <v>270</v>
      </c>
      <c r="I104" s="921"/>
      <c r="J104" s="922"/>
      <c r="K104" s="922"/>
      <c r="L104" s="923"/>
    </row>
    <row r="105" spans="1:21" ht="15" customHeight="1" x14ac:dyDescent="0.25">
      <c r="A105" s="313">
        <f t="shared" si="6"/>
        <v>0</v>
      </c>
      <c r="B105" s="846" t="str">
        <f>'Detail Budget'!B24&amp;" ("&amp;'Detail Budget'!F24&amp;")"</f>
        <v xml:space="preserve"> (CAL)</v>
      </c>
      <c r="C105" s="847"/>
      <c r="D105" s="318"/>
      <c r="E105" s="314"/>
      <c r="F105" s="315">
        <f>IF(COUNTIF(int_subs_yes,"yes")=0,'Detail Budget'!O24,SUMPRODUCT(SUMIF('Detail Budget'!C24,Data!A$64:A$73,'Detail Budget'!O24)))</f>
        <v>0</v>
      </c>
      <c r="G105" s="316"/>
      <c r="H105" s="317" t="s">
        <v>270</v>
      </c>
      <c r="I105" s="921"/>
      <c r="J105" s="922"/>
      <c r="K105" s="922"/>
      <c r="L105" s="923"/>
    </row>
    <row r="106" spans="1:21" ht="15" customHeight="1" x14ac:dyDescent="0.25">
      <c r="A106" s="313">
        <f t="shared" si="6"/>
        <v>0</v>
      </c>
      <c r="B106" s="846" t="str">
        <f>'Detail Budget'!B25&amp;" ("&amp;'Detail Budget'!F25&amp;")"</f>
        <v xml:space="preserve"> (CAL)</v>
      </c>
      <c r="C106" s="847"/>
      <c r="D106" s="847"/>
      <c r="E106" s="314"/>
      <c r="F106" s="315">
        <f>IF(COUNTIF(int_subs_yes,"yes")=0,'Detail Budget'!O25,SUMPRODUCT(SUMIF('Detail Budget'!C25,Data!A$64:A$73,'Detail Budget'!O25)))</f>
        <v>0</v>
      </c>
      <c r="G106" s="316"/>
      <c r="H106" s="317" t="s">
        <v>270</v>
      </c>
      <c r="I106" s="921"/>
      <c r="J106" s="922"/>
      <c r="K106" s="922"/>
      <c r="L106" s="923"/>
    </row>
    <row r="107" spans="1:21" ht="15" customHeight="1" x14ac:dyDescent="0.25">
      <c r="A107" s="313">
        <f t="shared" si="6"/>
        <v>0</v>
      </c>
      <c r="B107" s="846" t="str">
        <f>'Detail Budget'!B26&amp;" ("&amp;'Detail Budget'!F26&amp;")"</f>
        <v xml:space="preserve"> (CAL)</v>
      </c>
      <c r="C107" s="847"/>
      <c r="D107" s="847"/>
      <c r="E107" s="314"/>
      <c r="F107" s="315">
        <f>IF(COUNTIF(int_subs_yes,"yes")=0,'Detail Budget'!O26,SUMPRODUCT(SUMIF('Detail Budget'!C26,Data!A$64:A$73,'Detail Budget'!O26)))</f>
        <v>0</v>
      </c>
      <c r="G107" s="316"/>
      <c r="H107" s="317" t="s">
        <v>270</v>
      </c>
      <c r="I107" s="921"/>
      <c r="J107" s="922"/>
      <c r="K107" s="922"/>
      <c r="L107" s="923"/>
    </row>
    <row r="108" spans="1:21" ht="15" customHeight="1" x14ac:dyDescent="0.25">
      <c r="A108" s="313">
        <f t="shared" si="6"/>
        <v>0</v>
      </c>
      <c r="B108" s="846" t="str">
        <f>'Detail Budget'!B27&amp;" ("&amp;'Detail Budget'!F27&amp;")"</f>
        <v xml:space="preserve"> (CAL)</v>
      </c>
      <c r="C108" s="847"/>
      <c r="D108" s="847"/>
      <c r="E108" s="314"/>
      <c r="F108" s="315">
        <f>IF(COUNTIF(int_subs_yes,"yes")=0,'Detail Budget'!O27,SUMPRODUCT(SUMIF('Detail Budget'!C27,Data!A$64:A$73,'Detail Budget'!O27)))</f>
        <v>0</v>
      </c>
      <c r="G108" s="316"/>
      <c r="H108" s="317" t="s">
        <v>270</v>
      </c>
      <c r="I108" s="921"/>
      <c r="J108" s="922"/>
      <c r="K108" s="922"/>
      <c r="L108" s="923"/>
    </row>
    <row r="109" spans="1:21" ht="15" customHeight="1" x14ac:dyDescent="0.25">
      <c r="A109" s="313">
        <f t="shared" si="6"/>
        <v>0</v>
      </c>
      <c r="B109" s="846" t="str">
        <f>'Detail Budget'!B28&amp;" ("&amp;'Detail Budget'!F28&amp;")"</f>
        <v xml:space="preserve"> (CAL)</v>
      </c>
      <c r="C109" s="847"/>
      <c r="D109" s="847"/>
      <c r="E109" s="314"/>
      <c r="F109" s="315">
        <f>IF(COUNTIF(int_subs_yes,"yes")=0,'Detail Budget'!O28,SUMPRODUCT(SUMIF('Detail Budget'!C28,Data!A$64:A$73,'Detail Budget'!O28)))</f>
        <v>0</v>
      </c>
      <c r="G109" s="316"/>
      <c r="H109" s="317" t="s">
        <v>270</v>
      </c>
      <c r="I109" s="921"/>
      <c r="J109" s="922"/>
      <c r="K109" s="922"/>
      <c r="L109" s="923"/>
    </row>
    <row r="110" spans="1:21" ht="15" customHeight="1" x14ac:dyDescent="0.25">
      <c r="A110" s="313">
        <f t="shared" si="6"/>
        <v>0</v>
      </c>
      <c r="B110" s="846" t="str">
        <f>'Detail Budget'!B29&amp;" ("&amp;'Detail Budget'!F29&amp;")"</f>
        <v xml:space="preserve"> (CAL)</v>
      </c>
      <c r="C110" s="847"/>
      <c r="D110" s="847"/>
      <c r="E110" s="314"/>
      <c r="F110" s="315">
        <f>IF(COUNTIF(int_subs_yes,"yes")=0,'Detail Budget'!O29,SUMPRODUCT(SUMIF('Detail Budget'!C29,Data!A$64:A$73,'Detail Budget'!O29)))</f>
        <v>0</v>
      </c>
      <c r="G110" s="316"/>
      <c r="H110" s="317" t="s">
        <v>270</v>
      </c>
      <c r="I110" s="921"/>
      <c r="J110" s="922"/>
      <c r="K110" s="922"/>
      <c r="L110" s="923"/>
    </row>
    <row r="111" spans="1:21" ht="15" customHeight="1" x14ac:dyDescent="0.25">
      <c r="A111" s="313">
        <f t="shared" si="6"/>
        <v>0</v>
      </c>
      <c r="B111" s="846" t="str">
        <f>'Detail Budget'!B30&amp;" ("&amp;'Detail Budget'!F30&amp;")"</f>
        <v xml:space="preserve"> (CAL)</v>
      </c>
      <c r="C111" s="847"/>
      <c r="D111" s="847"/>
      <c r="E111" s="314"/>
      <c r="F111" s="315">
        <f>IF(COUNTIF(int_subs_yes,"yes")=0,'Detail Budget'!O30,SUMPRODUCT(SUMIF('Detail Budget'!C30,Data!A$64:A$73,'Detail Budget'!O30)))</f>
        <v>0</v>
      </c>
      <c r="G111" s="316"/>
      <c r="H111" s="317" t="s">
        <v>270</v>
      </c>
      <c r="I111" s="921"/>
      <c r="J111" s="922"/>
      <c r="K111" s="922"/>
      <c r="L111" s="923"/>
    </row>
    <row r="112" spans="1:21" ht="15" customHeight="1" x14ac:dyDescent="0.25">
      <c r="A112" s="313">
        <f t="shared" si="6"/>
        <v>0</v>
      </c>
      <c r="B112" s="846" t="str">
        <f>'Detail Budget'!B31&amp;" ("&amp;'Detail Budget'!F31&amp;")"</f>
        <v xml:space="preserve"> (CAL)</v>
      </c>
      <c r="C112" s="847"/>
      <c r="D112" s="847"/>
      <c r="E112" s="314"/>
      <c r="F112" s="315">
        <f>IF(COUNTIF(int_subs_yes,"yes")=0,'Detail Budget'!O31,SUMPRODUCT(SUMIF('Detail Budget'!C31,Data!A$64:A$73,'Detail Budget'!O31)))</f>
        <v>0</v>
      </c>
      <c r="G112" s="316"/>
      <c r="H112" s="317" t="s">
        <v>270</v>
      </c>
      <c r="I112" s="921"/>
      <c r="J112" s="922"/>
      <c r="K112" s="922"/>
      <c r="L112" s="923"/>
      <c r="M112" s="508"/>
      <c r="N112" s="508"/>
      <c r="O112" s="508"/>
      <c r="P112" s="508"/>
      <c r="Q112" s="508"/>
      <c r="R112" s="508"/>
      <c r="S112" s="508"/>
      <c r="T112" s="508"/>
      <c r="U112" s="508"/>
    </row>
    <row r="113" spans="1:19" ht="15" customHeight="1" x14ac:dyDescent="0.25">
      <c r="A113" s="313">
        <f>IF(F113&gt;0,"show",0)</f>
        <v>0</v>
      </c>
      <c r="B113" s="846" t="str">
        <f>'Detail Budget'!B32&amp;" ("&amp;'Detail Budget'!F32&amp;")"</f>
        <v xml:space="preserve"> (CAL)</v>
      </c>
      <c r="C113" s="847"/>
      <c r="D113" s="847"/>
      <c r="E113" s="314"/>
      <c r="F113" s="315">
        <f>IF(COUNTIF(int_subs_yes,"yes")=0,'Detail Budget'!O32,SUMPRODUCT(SUMIF('Detail Budget'!C32,Data!A$64:A$73,'Detail Budget'!O32)))</f>
        <v>0</v>
      </c>
      <c r="G113" s="316"/>
      <c r="H113" s="317" t="s">
        <v>270</v>
      </c>
      <c r="I113" s="921"/>
      <c r="J113" s="922"/>
      <c r="K113" s="922"/>
      <c r="L113" s="923"/>
    </row>
    <row r="114" spans="1:19" ht="15" customHeight="1" x14ac:dyDescent="0.25">
      <c r="A114" s="313">
        <f>IF(F114&gt;0,"show",0)</f>
        <v>0</v>
      </c>
      <c r="B114" s="846" t="str">
        <f>'Detail Budget'!B33&amp;" ("&amp;'Detail Budget'!F33&amp;")"</f>
        <v xml:space="preserve"> (CAL)</v>
      </c>
      <c r="C114" s="847"/>
      <c r="D114" s="847"/>
      <c r="E114" s="314"/>
      <c r="F114" s="315">
        <f>IF(COUNTIF(int_subs_yes,"yes")=0,'Detail Budget'!O33,SUMPRODUCT(SUMIF('Detail Budget'!C33,Data!A$64:A$73,'Detail Budget'!O33)))</f>
        <v>0</v>
      </c>
      <c r="G114" s="316"/>
      <c r="H114" s="317" t="s">
        <v>270</v>
      </c>
      <c r="I114" s="921"/>
      <c r="J114" s="922"/>
      <c r="K114" s="922"/>
      <c r="L114" s="923"/>
    </row>
    <row r="115" spans="1:19" ht="15" customHeight="1" x14ac:dyDescent="0.25">
      <c r="A115" s="313">
        <f>IF(F115&gt;0,"show",0)</f>
        <v>0</v>
      </c>
      <c r="B115" s="846" t="str">
        <f>'Detail Budget'!B34&amp;" ("&amp;'Detail Budget'!F34&amp;")"</f>
        <v xml:space="preserve"> (CAL)</v>
      </c>
      <c r="C115" s="847"/>
      <c r="D115" s="847"/>
      <c r="E115" s="314"/>
      <c r="F115" s="315">
        <f>IF(COUNTIF(int_subs_yes,"yes")=0,'Detail Budget'!O34,SUMPRODUCT(SUMIF('Detail Budget'!C34,Data!A$64:A$73,'Detail Budget'!O34)))</f>
        <v>0</v>
      </c>
      <c r="G115" s="316"/>
      <c r="H115" s="317" t="s">
        <v>270</v>
      </c>
      <c r="I115" s="921"/>
      <c r="J115" s="922"/>
      <c r="K115" s="922"/>
      <c r="L115" s="923"/>
    </row>
    <row r="116" spans="1:19" ht="15" customHeight="1" x14ac:dyDescent="0.25">
      <c r="A116" s="313">
        <f>IF(F116&gt;0,"show",0)</f>
        <v>0</v>
      </c>
      <c r="B116" s="846" t="str">
        <f>'Detail Budget'!B35&amp;" ("&amp;'Detail Budget'!F35&amp;")"</f>
        <v xml:space="preserve"> (CAL)</v>
      </c>
      <c r="C116" s="847"/>
      <c r="D116" s="847"/>
      <c r="E116" s="314"/>
      <c r="F116" s="315">
        <f>IF(COUNTIF(int_subs_yes,"yes")=0,'Detail Budget'!O35,SUMPRODUCT(SUMIF('Detail Budget'!C35,Data!A$64:A$73,'Detail Budget'!O35)))</f>
        <v>0</v>
      </c>
      <c r="G116" s="316"/>
      <c r="H116" s="317" t="s">
        <v>270</v>
      </c>
      <c r="I116" s="921"/>
      <c r="J116" s="922"/>
      <c r="K116" s="922"/>
      <c r="L116" s="923"/>
    </row>
    <row r="117" spans="1:19" ht="15" customHeight="1" x14ac:dyDescent="0.25">
      <c r="A117" s="313">
        <f>IF(F117&gt;0,"show",0)</f>
        <v>0</v>
      </c>
      <c r="B117" s="914" t="str">
        <f>'Detail Budget'!B36&amp;" ("&amp;'Detail Budget'!F36&amp;")"</f>
        <v xml:space="preserve"> (CAL)</v>
      </c>
      <c r="C117" s="915"/>
      <c r="D117" s="915"/>
      <c r="E117" s="319"/>
      <c r="F117" s="315">
        <f>IF(COUNTIF(int_subs_yes,"yes")=0,'Detail Budget'!O36,SUMPRODUCT(SUMIF('Detail Budget'!C36,Data!A$64:A$73,'Detail Budget'!O36)))</f>
        <v>0</v>
      </c>
      <c r="G117" s="320"/>
      <c r="H117" s="317" t="s">
        <v>270</v>
      </c>
      <c r="I117" s="924"/>
      <c r="J117" s="925"/>
      <c r="K117" s="925"/>
      <c r="L117" s="926"/>
    </row>
    <row r="118" spans="1:19" x14ac:dyDescent="0.25">
      <c r="A118" s="321" t="s">
        <v>215</v>
      </c>
      <c r="B118" s="853" t="s">
        <v>158</v>
      </c>
      <c r="C118" s="854"/>
      <c r="D118" s="854"/>
      <c r="E118" s="322"/>
      <c r="F118" s="323"/>
      <c r="G118" s="324"/>
      <c r="H118" s="325">
        <v>0.01</v>
      </c>
      <c r="I118" s="919"/>
      <c r="J118" s="854"/>
      <c r="K118" s="854"/>
      <c r="L118" s="920"/>
      <c r="M118" s="326"/>
      <c r="N118" s="327"/>
      <c r="O118" s="327"/>
      <c r="P118" s="327"/>
      <c r="Q118" s="327"/>
      <c r="R118" s="327"/>
      <c r="S118" s="327"/>
    </row>
    <row r="119" spans="1:19" x14ac:dyDescent="0.25">
      <c r="A119" s="313" t="str">
        <f t="shared" ref="A119:A158" si="7">IF(F119&gt;0,"show",0)</f>
        <v>show</v>
      </c>
      <c r="B119" s="846" t="str">
        <f>IF('Detail Budget'!B41=0,"",'Detail Budget'!B41)</f>
        <v>John Doe</v>
      </c>
      <c r="C119" s="847"/>
      <c r="D119" s="847"/>
      <c r="E119" s="500">
        <f>IFERROR(E92/F92*F119,0)</f>
        <v>0</v>
      </c>
      <c r="F119" s="315">
        <f>IF(COUNTIF(int_subs_yes,"yes")=0,'Detail Budget'!O41,SUMPRODUCT(SUMIF('Detail Budget'!C41,Data!A$64:A$73,'Detail Budget'!O41)))</f>
        <v>94331</v>
      </c>
      <c r="G119" s="316"/>
      <c r="H119" s="328" t="str">
        <f t="shared" ref="H119:H124" si="8">H92</f>
        <v>N/A</v>
      </c>
      <c r="I119" s="909"/>
      <c r="J119" s="910"/>
      <c r="K119" s="910"/>
      <c r="L119" s="911"/>
      <c r="M119" s="326"/>
      <c r="N119" s="327"/>
      <c r="O119" s="327"/>
      <c r="P119" s="327"/>
      <c r="Q119" s="327"/>
      <c r="R119" s="327"/>
      <c r="S119" s="327"/>
    </row>
    <row r="120" spans="1:19" x14ac:dyDescent="0.25">
      <c r="A120" s="313" t="str">
        <f t="shared" si="7"/>
        <v>show</v>
      </c>
      <c r="B120" s="846" t="str">
        <f>IF('Detail Budget'!B42=0,"",'Detail Budget'!B42)</f>
        <v>Jane Doe</v>
      </c>
      <c r="C120" s="847"/>
      <c r="D120" s="847"/>
      <c r="E120" s="500">
        <f t="shared" ref="E120:E144" si="9">IFERROR(E93/F93*F120,0)</f>
        <v>0</v>
      </c>
      <c r="F120" s="315">
        <f>IF(COUNTIF(int_subs_yes,"yes")=0,'Detail Budget'!O42,SUMPRODUCT(SUMIF('Detail Budget'!C42,Data!A$64:A$73,'Detail Budget'!O42)))</f>
        <v>80855</v>
      </c>
      <c r="G120" s="316"/>
      <c r="H120" s="328" t="str">
        <f t="shared" si="8"/>
        <v>N/A</v>
      </c>
      <c r="I120" s="909"/>
      <c r="J120" s="910"/>
      <c r="K120" s="910"/>
      <c r="L120" s="911"/>
      <c r="N120" s="327"/>
      <c r="O120" s="327"/>
      <c r="P120" s="327"/>
      <c r="Q120" s="327"/>
      <c r="R120" s="327"/>
      <c r="S120" s="327"/>
    </row>
    <row r="121" spans="1:19" x14ac:dyDescent="0.25">
      <c r="A121" s="313" t="str">
        <f t="shared" si="7"/>
        <v>show</v>
      </c>
      <c r="B121" s="846" t="str">
        <f>IF('Detail Budget'!B43=0,"",'Detail Budget'!B43)</f>
        <v>TBD</v>
      </c>
      <c r="C121" s="847"/>
      <c r="D121" s="847"/>
      <c r="E121" s="500">
        <f t="shared" si="9"/>
        <v>0</v>
      </c>
      <c r="F121" s="315">
        <f>IF(COUNTIF(int_subs_yes,"yes")=0,'Detail Budget'!O43,SUMPRODUCT(SUMIF('Detail Budget'!C43,Data!A$64:A$73,'Detail Budget'!O43)))</f>
        <v>80855</v>
      </c>
      <c r="G121" s="316"/>
      <c r="H121" s="328" t="str">
        <f t="shared" si="8"/>
        <v>N/A</v>
      </c>
      <c r="I121" s="909"/>
      <c r="J121" s="910"/>
      <c r="K121" s="910"/>
      <c r="L121" s="911"/>
      <c r="M121" s="329"/>
      <c r="N121" s="327"/>
      <c r="O121" s="327"/>
      <c r="P121" s="327"/>
      <c r="Q121" s="327"/>
      <c r="R121" s="327"/>
      <c r="S121" s="327"/>
    </row>
    <row r="122" spans="1:19" x14ac:dyDescent="0.25">
      <c r="A122" s="313">
        <f t="shared" si="7"/>
        <v>0</v>
      </c>
      <c r="B122" s="846" t="str">
        <f>IF('Detail Budget'!B44=0,"",'Detail Budget'!B44)</f>
        <v/>
      </c>
      <c r="C122" s="847"/>
      <c r="D122" s="847"/>
      <c r="E122" s="500">
        <f t="shared" si="9"/>
        <v>0</v>
      </c>
      <c r="F122" s="315">
        <f>IF(COUNTIF(int_subs_yes,"yes")=0,'Detail Budget'!O44,SUMPRODUCT(SUMIF('Detail Budget'!C44,Data!A$64:A$73,'Detail Budget'!O44)))</f>
        <v>0</v>
      </c>
      <c r="G122" s="316"/>
      <c r="H122" s="328" t="str">
        <f t="shared" si="8"/>
        <v>N/A</v>
      </c>
      <c r="I122" s="909"/>
      <c r="J122" s="910"/>
      <c r="K122" s="910"/>
      <c r="L122" s="911"/>
      <c r="M122" s="330"/>
      <c r="N122" s="331"/>
      <c r="O122" s="331"/>
      <c r="P122" s="331"/>
      <c r="Q122" s="331"/>
      <c r="R122" s="331"/>
      <c r="S122" s="331"/>
    </row>
    <row r="123" spans="1:19" x14ac:dyDescent="0.25">
      <c r="A123" s="332">
        <f t="shared" si="7"/>
        <v>0</v>
      </c>
      <c r="B123" s="846" t="str">
        <f>IF('Detail Budget'!B45=0,"",'Detail Budget'!B45)</f>
        <v/>
      </c>
      <c r="C123" s="847"/>
      <c r="D123" s="847"/>
      <c r="E123" s="500">
        <f t="shared" si="9"/>
        <v>0</v>
      </c>
      <c r="F123" s="315">
        <f>IF(COUNTIF(int_subs_yes,"yes")=0,'Detail Budget'!O45,SUMPRODUCT(SUMIF('Detail Budget'!C45,Data!A$64:A$73,'Detail Budget'!O45)))</f>
        <v>0</v>
      </c>
      <c r="G123" s="316"/>
      <c r="H123" s="328" t="str">
        <f t="shared" si="8"/>
        <v>N/A</v>
      </c>
      <c r="I123" s="909"/>
      <c r="J123" s="910"/>
      <c r="K123" s="910"/>
      <c r="L123" s="911"/>
      <c r="M123" s="329"/>
      <c r="N123" s="327"/>
      <c r="O123" s="327"/>
      <c r="P123" s="327"/>
      <c r="Q123" s="327"/>
      <c r="R123" s="327"/>
      <c r="S123" s="327"/>
    </row>
    <row r="124" spans="1:19" x14ac:dyDescent="0.25">
      <c r="A124" s="333">
        <f t="shared" si="7"/>
        <v>0</v>
      </c>
      <c r="B124" s="846" t="str">
        <f>IF('Detail Budget'!B46=0,"",'Detail Budget'!B46)</f>
        <v/>
      </c>
      <c r="C124" s="847"/>
      <c r="D124" s="847"/>
      <c r="E124" s="500">
        <f t="shared" si="9"/>
        <v>0</v>
      </c>
      <c r="F124" s="315">
        <f>IF(COUNTIF(int_subs_yes,"yes")=0,'Detail Budget'!O46,SUMPRODUCT(SUMIF('Detail Budget'!C46,Data!A$64:A$73,'Detail Budget'!O46)))</f>
        <v>0</v>
      </c>
      <c r="G124" s="316"/>
      <c r="H124" s="328" t="str">
        <f t="shared" si="8"/>
        <v>N/A</v>
      </c>
      <c r="I124" s="909"/>
      <c r="J124" s="910"/>
      <c r="K124" s="910"/>
      <c r="L124" s="911"/>
      <c r="N124" s="327"/>
      <c r="O124" s="327"/>
      <c r="P124" s="327"/>
      <c r="Q124" s="327"/>
      <c r="R124" s="327"/>
      <c r="S124" s="327"/>
    </row>
    <row r="125" spans="1:19" x14ac:dyDescent="0.25">
      <c r="A125" s="313">
        <f t="shared" si="7"/>
        <v>0</v>
      </c>
      <c r="B125" s="846" t="str">
        <f>IF('Detail Budget'!B47=0,"",'Detail Budget'!B47)</f>
        <v/>
      </c>
      <c r="C125" s="847"/>
      <c r="D125" s="847"/>
      <c r="E125" s="500">
        <f t="shared" si="9"/>
        <v>0</v>
      </c>
      <c r="F125" s="315">
        <f>IF(COUNTIF(int_subs_yes,"yes")=0,'Detail Budget'!O47,SUMPRODUCT(SUMIF('Detail Budget'!C47,Data!A$64:A$73,'Detail Budget'!O47)))</f>
        <v>0</v>
      </c>
      <c r="G125" s="316"/>
      <c r="H125" s="328" t="str">
        <f t="shared" ref="H125:H138" si="10">H98</f>
        <v>N/A</v>
      </c>
      <c r="I125" s="909"/>
      <c r="J125" s="910"/>
      <c r="K125" s="910"/>
      <c r="L125" s="911"/>
      <c r="M125" s="334"/>
      <c r="N125" s="327"/>
      <c r="O125" s="327"/>
      <c r="P125" s="327"/>
      <c r="Q125" s="327"/>
      <c r="R125" s="327"/>
      <c r="S125" s="327"/>
    </row>
    <row r="126" spans="1:19" x14ac:dyDescent="0.25">
      <c r="A126" s="313">
        <f t="shared" si="7"/>
        <v>0</v>
      </c>
      <c r="B126" s="846" t="str">
        <f>IF('Detail Budget'!B48=0,"",'Detail Budget'!B48)</f>
        <v/>
      </c>
      <c r="C126" s="847"/>
      <c r="D126" s="847"/>
      <c r="E126" s="500">
        <f t="shared" si="9"/>
        <v>0</v>
      </c>
      <c r="F126" s="315">
        <f>IF(COUNTIF(int_subs_yes,"yes")=0,'Detail Budget'!O48,SUMPRODUCT(SUMIF('Detail Budget'!C48,Data!A$64:A$73,'Detail Budget'!O48)))</f>
        <v>0</v>
      </c>
      <c r="G126" s="316"/>
      <c r="H126" s="328" t="str">
        <f t="shared" si="10"/>
        <v>N/A</v>
      </c>
      <c r="I126" s="909"/>
      <c r="J126" s="910"/>
      <c r="K126" s="910"/>
      <c r="L126" s="911"/>
      <c r="M126" s="334"/>
      <c r="N126" s="327"/>
      <c r="O126" s="327"/>
      <c r="P126" s="327"/>
      <c r="Q126" s="327"/>
      <c r="R126" s="327"/>
      <c r="S126" s="335"/>
    </row>
    <row r="127" spans="1:19" x14ac:dyDescent="0.25">
      <c r="A127" s="313">
        <f t="shared" si="7"/>
        <v>0</v>
      </c>
      <c r="B127" s="846" t="str">
        <f>IF('Detail Budget'!B49=0,"",'Detail Budget'!B49)</f>
        <v/>
      </c>
      <c r="C127" s="847"/>
      <c r="D127" s="847"/>
      <c r="E127" s="500">
        <f t="shared" si="9"/>
        <v>0</v>
      </c>
      <c r="F127" s="315">
        <f>IF(COUNTIF(int_subs_yes,"yes")=0,'Detail Budget'!O49,SUMPRODUCT(SUMIF('Detail Budget'!C49,Data!A$64:A$73,'Detail Budget'!O49)))</f>
        <v>0</v>
      </c>
      <c r="G127" s="316"/>
      <c r="H127" s="328" t="str">
        <f t="shared" si="10"/>
        <v>N/A</v>
      </c>
      <c r="I127" s="909"/>
      <c r="J127" s="910"/>
      <c r="K127" s="910"/>
      <c r="L127" s="911"/>
      <c r="M127" s="334"/>
      <c r="N127" s="327"/>
      <c r="O127" s="327"/>
      <c r="P127" s="327"/>
      <c r="Q127" s="327"/>
      <c r="R127" s="327"/>
      <c r="S127" s="327"/>
    </row>
    <row r="128" spans="1:19" x14ac:dyDescent="0.25">
      <c r="A128" s="313">
        <f t="shared" si="7"/>
        <v>0</v>
      </c>
      <c r="B128" s="846" t="str">
        <f>IF('Detail Budget'!B50=0,"",'Detail Budget'!B50)</f>
        <v/>
      </c>
      <c r="C128" s="847"/>
      <c r="D128" s="847"/>
      <c r="E128" s="500">
        <f t="shared" si="9"/>
        <v>0</v>
      </c>
      <c r="F128" s="315">
        <f>IF(COUNTIF(int_subs_yes,"yes")=0,'Detail Budget'!O50,SUMPRODUCT(SUMIF('Detail Budget'!C50,Data!A$64:A$73,'Detail Budget'!O50)))</f>
        <v>0</v>
      </c>
      <c r="G128" s="316"/>
      <c r="H128" s="328" t="str">
        <f t="shared" si="10"/>
        <v>N/A</v>
      </c>
      <c r="I128" s="909"/>
      <c r="J128" s="910"/>
      <c r="K128" s="910"/>
      <c r="L128" s="911"/>
      <c r="M128" s="334"/>
      <c r="N128" s="327"/>
      <c r="O128" s="327"/>
      <c r="P128" s="327"/>
      <c r="Q128" s="327"/>
      <c r="R128" s="327"/>
      <c r="S128" s="327"/>
    </row>
    <row r="129" spans="1:19" x14ac:dyDescent="0.25">
      <c r="A129" s="313">
        <f t="shared" si="7"/>
        <v>0</v>
      </c>
      <c r="B129" s="846" t="str">
        <f>IF('Detail Budget'!B51=0,"",'Detail Budget'!B51)</f>
        <v/>
      </c>
      <c r="C129" s="847"/>
      <c r="D129" s="847"/>
      <c r="E129" s="500">
        <f t="shared" si="9"/>
        <v>0</v>
      </c>
      <c r="F129" s="315">
        <f>IF(COUNTIF(int_subs_yes,"yes")=0,'Detail Budget'!O51,SUMPRODUCT(SUMIF('Detail Budget'!C51,Data!A$64:A$73,'Detail Budget'!O51)))</f>
        <v>0</v>
      </c>
      <c r="G129" s="316"/>
      <c r="H129" s="328" t="str">
        <f t="shared" si="10"/>
        <v>N/A</v>
      </c>
      <c r="I129" s="909"/>
      <c r="J129" s="910"/>
      <c r="K129" s="910"/>
      <c r="L129" s="911"/>
      <c r="M129" s="334"/>
      <c r="N129" s="327"/>
      <c r="O129" s="327"/>
      <c r="P129" s="327"/>
      <c r="Q129" s="327"/>
      <c r="R129" s="327"/>
      <c r="S129" s="327"/>
    </row>
    <row r="130" spans="1:19" x14ac:dyDescent="0.25">
      <c r="A130" s="313">
        <f t="shared" si="7"/>
        <v>0</v>
      </c>
      <c r="B130" s="846" t="str">
        <f>IF('Detail Budget'!B52=0,"",'Detail Budget'!B52)</f>
        <v/>
      </c>
      <c r="C130" s="847"/>
      <c r="D130" s="847"/>
      <c r="E130" s="500">
        <f t="shared" si="9"/>
        <v>0</v>
      </c>
      <c r="F130" s="315">
        <f>IF(COUNTIF(int_subs_yes,"yes")=0,'Detail Budget'!O52,SUMPRODUCT(SUMIF('Detail Budget'!C52,Data!A$64:A$73,'Detail Budget'!O52)))</f>
        <v>0</v>
      </c>
      <c r="G130" s="316"/>
      <c r="H130" s="328" t="str">
        <f t="shared" si="10"/>
        <v>N/A</v>
      </c>
      <c r="I130" s="909"/>
      <c r="J130" s="910"/>
      <c r="K130" s="910"/>
      <c r="L130" s="911"/>
      <c r="M130" s="336"/>
      <c r="N130" s="327"/>
      <c r="O130" s="327"/>
      <c r="P130" s="327"/>
      <c r="Q130" s="327"/>
      <c r="R130" s="327"/>
      <c r="S130" s="327"/>
    </row>
    <row r="131" spans="1:19" x14ac:dyDescent="0.25">
      <c r="A131" s="313">
        <f t="shared" si="7"/>
        <v>0</v>
      </c>
      <c r="B131" s="846" t="str">
        <f>IF('Detail Budget'!B53=0,"",'Detail Budget'!B53)</f>
        <v/>
      </c>
      <c r="C131" s="847"/>
      <c r="D131" s="847"/>
      <c r="E131" s="500">
        <f t="shared" si="9"/>
        <v>0</v>
      </c>
      <c r="F131" s="315">
        <f>IF(COUNTIF(int_subs_yes,"yes")=0,'Detail Budget'!O53,SUMPRODUCT(SUMIF('Detail Budget'!C53,Data!A$64:A$73,'Detail Budget'!O53)))</f>
        <v>0</v>
      </c>
      <c r="G131" s="316"/>
      <c r="H131" s="328" t="str">
        <f t="shared" si="10"/>
        <v>N/A</v>
      </c>
      <c r="I131" s="909"/>
      <c r="J131" s="910"/>
      <c r="K131" s="910"/>
      <c r="L131" s="911"/>
      <c r="M131" s="329"/>
      <c r="N131" s="327"/>
      <c r="O131" s="327"/>
      <c r="P131" s="327"/>
      <c r="Q131" s="327"/>
      <c r="R131" s="327"/>
      <c r="S131" s="327"/>
    </row>
    <row r="132" spans="1:19" x14ac:dyDescent="0.25">
      <c r="A132" s="313">
        <f t="shared" si="7"/>
        <v>0</v>
      </c>
      <c r="B132" s="846" t="str">
        <f>IF('Detail Budget'!B54=0,"",'Detail Budget'!B54)</f>
        <v/>
      </c>
      <c r="C132" s="847"/>
      <c r="D132" s="847"/>
      <c r="E132" s="500">
        <f t="shared" si="9"/>
        <v>0</v>
      </c>
      <c r="F132" s="315">
        <f>IF(COUNTIF(int_subs_yes,"yes")=0,'Detail Budget'!O54,SUMPRODUCT(SUMIF('Detail Budget'!C54,Data!A$64:A$73,'Detail Budget'!O54)))</f>
        <v>0</v>
      </c>
      <c r="G132" s="316"/>
      <c r="H132" s="328" t="str">
        <f t="shared" si="10"/>
        <v>N/A</v>
      </c>
      <c r="I132" s="909"/>
      <c r="J132" s="910"/>
      <c r="K132" s="910"/>
      <c r="L132" s="911"/>
      <c r="M132" s="329"/>
      <c r="N132" s="327"/>
      <c r="O132" s="327"/>
      <c r="P132" s="327"/>
      <c r="Q132" s="327"/>
      <c r="R132" s="327"/>
      <c r="S132" s="327"/>
    </row>
    <row r="133" spans="1:19" x14ac:dyDescent="0.25">
      <c r="A133" s="313">
        <f t="shared" si="7"/>
        <v>0</v>
      </c>
      <c r="B133" s="846" t="str">
        <f>IF('Detail Budget'!B55=0,"",'Detail Budget'!B55)</f>
        <v/>
      </c>
      <c r="C133" s="847"/>
      <c r="D133" s="847"/>
      <c r="E133" s="500">
        <f t="shared" si="9"/>
        <v>0</v>
      </c>
      <c r="F133" s="315">
        <f>IF(COUNTIF(int_subs_yes,"yes")=0,'Detail Budget'!O55,SUMPRODUCT(SUMIF('Detail Budget'!C55,Data!A$64:A$73,'Detail Budget'!O55)))</f>
        <v>0</v>
      </c>
      <c r="G133" s="316"/>
      <c r="H133" s="328" t="str">
        <f t="shared" si="10"/>
        <v>N/A</v>
      </c>
      <c r="I133" s="909"/>
      <c r="J133" s="910"/>
      <c r="K133" s="910"/>
      <c r="L133" s="911"/>
      <c r="M133" s="337"/>
      <c r="N133" s="327"/>
      <c r="O133" s="327"/>
      <c r="P133" s="327"/>
      <c r="Q133" s="327"/>
      <c r="R133" s="327"/>
      <c r="S133" s="327"/>
    </row>
    <row r="134" spans="1:19" x14ac:dyDescent="0.25">
      <c r="A134" s="313">
        <f t="shared" si="7"/>
        <v>0</v>
      </c>
      <c r="B134" s="846" t="str">
        <f>IF('Detail Budget'!B56=0,"",'Detail Budget'!B56)</f>
        <v/>
      </c>
      <c r="C134" s="847"/>
      <c r="D134" s="847"/>
      <c r="E134" s="500">
        <f t="shared" si="9"/>
        <v>0</v>
      </c>
      <c r="F134" s="315">
        <f>IF(COUNTIF(int_subs_yes,"yes")=0,'Detail Budget'!O56,SUMPRODUCT(SUMIF('Detail Budget'!C56,Data!A$64:A$73,'Detail Budget'!O56)))</f>
        <v>0</v>
      </c>
      <c r="G134" s="316"/>
      <c r="H134" s="328" t="str">
        <f t="shared" si="10"/>
        <v>N/A</v>
      </c>
      <c r="I134" s="909"/>
      <c r="J134" s="910"/>
      <c r="K134" s="910"/>
      <c r="L134" s="911"/>
      <c r="M134" s="337"/>
      <c r="N134" s="327"/>
      <c r="O134" s="327"/>
      <c r="P134" s="327"/>
      <c r="Q134" s="327"/>
      <c r="R134" s="327"/>
      <c r="S134" s="327"/>
    </row>
    <row r="135" spans="1:19" x14ac:dyDescent="0.25">
      <c r="A135" s="313">
        <f t="shared" si="7"/>
        <v>0</v>
      </c>
      <c r="B135" s="846" t="str">
        <f>IF('Detail Budget'!B57=0,"",'Detail Budget'!B57)</f>
        <v/>
      </c>
      <c r="C135" s="847"/>
      <c r="D135" s="847"/>
      <c r="E135" s="500">
        <f t="shared" si="9"/>
        <v>0</v>
      </c>
      <c r="F135" s="315">
        <f>IF(COUNTIF(int_subs_yes,"yes")=0,'Detail Budget'!O57,SUMPRODUCT(SUMIF('Detail Budget'!C57,Data!A$64:A$73,'Detail Budget'!O57)))</f>
        <v>0</v>
      </c>
      <c r="G135" s="316"/>
      <c r="H135" s="328" t="str">
        <f t="shared" si="10"/>
        <v>N/A</v>
      </c>
      <c r="I135" s="909"/>
      <c r="J135" s="910"/>
      <c r="K135" s="910"/>
      <c r="L135" s="911"/>
      <c r="M135" s="329"/>
      <c r="N135" s="327"/>
      <c r="O135" s="327"/>
      <c r="P135" s="327"/>
      <c r="Q135" s="327"/>
      <c r="R135" s="327"/>
      <c r="S135" s="327"/>
    </row>
    <row r="136" spans="1:19" x14ac:dyDescent="0.25">
      <c r="A136" s="313">
        <f t="shared" si="7"/>
        <v>0</v>
      </c>
      <c r="B136" s="846" t="str">
        <f>IF('Detail Budget'!B58=0,"",'Detail Budget'!B58)</f>
        <v/>
      </c>
      <c r="C136" s="847"/>
      <c r="D136" s="847"/>
      <c r="E136" s="500">
        <f t="shared" si="9"/>
        <v>0</v>
      </c>
      <c r="F136" s="315">
        <f>IF(COUNTIF(int_subs_yes,"yes")=0,'Detail Budget'!O58,SUMPRODUCT(SUMIF('Detail Budget'!C58,Data!A$64:A$73,'Detail Budget'!O58)))</f>
        <v>0</v>
      </c>
      <c r="G136" s="316"/>
      <c r="H136" s="328" t="str">
        <f t="shared" si="10"/>
        <v>N/A</v>
      </c>
      <c r="I136" s="909"/>
      <c r="J136" s="910"/>
      <c r="K136" s="910"/>
      <c r="L136" s="911"/>
      <c r="M136" s="329"/>
      <c r="N136" s="327"/>
      <c r="O136" s="327"/>
      <c r="P136" s="327"/>
      <c r="Q136" s="327"/>
      <c r="R136" s="327"/>
      <c r="S136" s="327"/>
    </row>
    <row r="137" spans="1:19" x14ac:dyDescent="0.25">
      <c r="A137" s="313">
        <f t="shared" si="7"/>
        <v>0</v>
      </c>
      <c r="B137" s="846" t="str">
        <f>IF('Detail Budget'!B59=0,"",'Detail Budget'!B59)</f>
        <v/>
      </c>
      <c r="C137" s="847"/>
      <c r="D137" s="847"/>
      <c r="E137" s="500">
        <f t="shared" si="9"/>
        <v>0</v>
      </c>
      <c r="F137" s="315">
        <f>IF(COUNTIF(int_subs_yes,"yes")=0,'Detail Budget'!O59,SUMPRODUCT(SUMIF('Detail Budget'!C59,Data!A$64:A$73,'Detail Budget'!O59)))</f>
        <v>0</v>
      </c>
      <c r="G137" s="316"/>
      <c r="H137" s="328" t="str">
        <f t="shared" si="10"/>
        <v>N/A</v>
      </c>
      <c r="I137" s="909"/>
      <c r="J137" s="910"/>
      <c r="K137" s="910"/>
      <c r="L137" s="911"/>
      <c r="M137" s="329"/>
      <c r="N137" s="327"/>
      <c r="O137" s="327"/>
      <c r="P137" s="327"/>
      <c r="Q137" s="327"/>
      <c r="R137" s="327"/>
      <c r="S137" s="327"/>
    </row>
    <row r="138" spans="1:19" x14ac:dyDescent="0.25">
      <c r="A138" s="313">
        <f t="shared" si="7"/>
        <v>0</v>
      </c>
      <c r="B138" s="846" t="str">
        <f>IF('Detail Budget'!B60=0,"",'Detail Budget'!B60)</f>
        <v/>
      </c>
      <c r="C138" s="847"/>
      <c r="D138" s="847"/>
      <c r="E138" s="500">
        <f t="shared" si="9"/>
        <v>0</v>
      </c>
      <c r="F138" s="315">
        <f>IF(COUNTIF(int_subs_yes,"yes")=0,'Detail Budget'!O60,SUMPRODUCT(SUMIF('Detail Budget'!C60,Data!A$64:A$73,'Detail Budget'!O60)))</f>
        <v>0</v>
      </c>
      <c r="G138" s="316"/>
      <c r="H138" s="328" t="str">
        <f t="shared" si="10"/>
        <v>N/A</v>
      </c>
      <c r="I138" s="909"/>
      <c r="J138" s="910"/>
      <c r="K138" s="910"/>
      <c r="L138" s="911"/>
      <c r="M138" s="329"/>
      <c r="N138" s="327"/>
      <c r="O138" s="327"/>
      <c r="P138" s="327"/>
      <c r="Q138" s="327"/>
      <c r="R138" s="327"/>
      <c r="S138" s="327"/>
    </row>
    <row r="139" spans="1:19" x14ac:dyDescent="0.25">
      <c r="A139" s="313">
        <f t="shared" si="7"/>
        <v>0</v>
      </c>
      <c r="B139" s="846" t="str">
        <f>IF('Detail Budget'!B61=0,"",'Detail Budget'!B61)</f>
        <v/>
      </c>
      <c r="C139" s="847"/>
      <c r="D139" s="847"/>
      <c r="E139" s="500">
        <f t="shared" si="9"/>
        <v>0</v>
      </c>
      <c r="F139" s="315">
        <f>IF(COUNTIF(int_subs_yes,"yes")=0,'Detail Budget'!O61,SUMPRODUCT(SUMIF('Detail Budget'!C61,Data!A$64:A$73,'Detail Budget'!O61)))</f>
        <v>0</v>
      </c>
      <c r="G139" s="316"/>
      <c r="H139" s="328" t="str">
        <f t="shared" ref="H139:H144" si="11">H112</f>
        <v>N/A</v>
      </c>
      <c r="I139" s="909"/>
      <c r="J139" s="910"/>
      <c r="K139" s="910"/>
      <c r="L139" s="911"/>
      <c r="M139" s="329"/>
      <c r="N139" s="327"/>
      <c r="O139" s="327"/>
      <c r="P139" s="327"/>
      <c r="Q139" s="327"/>
      <c r="R139" s="327"/>
      <c r="S139" s="327"/>
    </row>
    <row r="140" spans="1:19" x14ac:dyDescent="0.25">
      <c r="A140" s="313">
        <f t="shared" si="7"/>
        <v>0</v>
      </c>
      <c r="B140" s="846" t="str">
        <f>IF('Detail Budget'!B62=0,"",'Detail Budget'!B62)</f>
        <v/>
      </c>
      <c r="C140" s="847"/>
      <c r="D140" s="847"/>
      <c r="E140" s="500">
        <f t="shared" si="9"/>
        <v>0</v>
      </c>
      <c r="F140" s="315">
        <f>IF(COUNTIF(int_subs_yes,"yes")=0,'Detail Budget'!O62,SUMPRODUCT(SUMIF('Detail Budget'!C62,Data!A$64:A$73,'Detail Budget'!O62)))</f>
        <v>0</v>
      </c>
      <c r="G140" s="316"/>
      <c r="H140" s="328" t="str">
        <f t="shared" si="11"/>
        <v>N/A</v>
      </c>
      <c r="I140" s="909"/>
      <c r="J140" s="910"/>
      <c r="K140" s="910"/>
      <c r="L140" s="911"/>
      <c r="M140" s="329"/>
      <c r="N140" s="327"/>
      <c r="O140" s="327"/>
      <c r="P140" s="327"/>
      <c r="Q140" s="327"/>
      <c r="R140" s="327"/>
      <c r="S140" s="327"/>
    </row>
    <row r="141" spans="1:19" ht="30" customHeight="1" x14ac:dyDescent="0.25">
      <c r="A141" s="313">
        <f t="shared" si="7"/>
        <v>0</v>
      </c>
      <c r="B141" s="846" t="str">
        <f>IF('Detail Budget'!B63=0,"",'Detail Budget'!B63)</f>
        <v/>
      </c>
      <c r="C141" s="847"/>
      <c r="D141" s="847"/>
      <c r="E141" s="500">
        <f t="shared" si="9"/>
        <v>0</v>
      </c>
      <c r="F141" s="315">
        <f>IF(COUNTIF(int_subs_yes,"yes")=0,'Detail Budget'!O63,SUMPRODUCT(SUMIF('Detail Budget'!C63,Data!A$64:A$73,'Detail Budget'!O63)))</f>
        <v>0</v>
      </c>
      <c r="G141" s="316"/>
      <c r="H141" s="328" t="str">
        <f t="shared" si="11"/>
        <v>N/A</v>
      </c>
      <c r="I141" s="909"/>
      <c r="J141" s="910"/>
      <c r="K141" s="910"/>
      <c r="L141" s="911"/>
      <c r="N141" s="327"/>
      <c r="O141" s="327"/>
      <c r="P141" s="327"/>
      <c r="Q141" s="327"/>
      <c r="R141" s="327"/>
      <c r="S141" s="327"/>
    </row>
    <row r="142" spans="1:19" x14ac:dyDescent="0.25">
      <c r="A142" s="313">
        <f t="shared" si="7"/>
        <v>0</v>
      </c>
      <c r="B142" s="846" t="str">
        <f>IF('Detail Budget'!B64=0,"",'Detail Budget'!B64)</f>
        <v/>
      </c>
      <c r="C142" s="847"/>
      <c r="D142" s="847"/>
      <c r="E142" s="500">
        <f t="shared" si="9"/>
        <v>0</v>
      </c>
      <c r="F142" s="315">
        <f>IF(COUNTIF(int_subs_yes,"yes")=0,'Detail Budget'!O64,SUMPRODUCT(SUMIF('Detail Budget'!C64,Data!A$64:A$73,'Detail Budget'!O64)))</f>
        <v>0</v>
      </c>
      <c r="G142" s="316"/>
      <c r="H142" s="328" t="str">
        <f t="shared" si="11"/>
        <v>N/A</v>
      </c>
      <c r="I142" s="909"/>
      <c r="J142" s="910"/>
      <c r="K142" s="910"/>
      <c r="L142" s="911"/>
      <c r="M142" s="329"/>
      <c r="N142" s="327"/>
      <c r="O142" s="327"/>
      <c r="P142" s="327"/>
      <c r="Q142" s="327"/>
      <c r="R142" s="327"/>
      <c r="S142" s="327"/>
    </row>
    <row r="143" spans="1:19" x14ac:dyDescent="0.25">
      <c r="A143" s="313">
        <f t="shared" si="7"/>
        <v>0</v>
      </c>
      <c r="B143" s="846" t="str">
        <f>IF('Detail Budget'!B65=0,"",'Detail Budget'!B65)</f>
        <v/>
      </c>
      <c r="C143" s="847"/>
      <c r="D143" s="847"/>
      <c r="E143" s="500">
        <f t="shared" si="9"/>
        <v>0</v>
      </c>
      <c r="F143" s="315">
        <f>IF(COUNTIF(int_subs_yes,"yes")=0,'Detail Budget'!O65,SUMPRODUCT(SUMIF('Detail Budget'!C65,Data!A$64:A$73,'Detail Budget'!O65)))</f>
        <v>0</v>
      </c>
      <c r="G143" s="316"/>
      <c r="H143" s="328" t="str">
        <f t="shared" si="11"/>
        <v>N/A</v>
      </c>
      <c r="I143" s="909"/>
      <c r="J143" s="910"/>
      <c r="K143" s="910"/>
      <c r="L143" s="911"/>
      <c r="M143" s="329"/>
      <c r="N143" s="327"/>
      <c r="O143" s="327"/>
      <c r="P143" s="327"/>
      <c r="Q143" s="327"/>
      <c r="R143" s="327"/>
      <c r="S143" s="327"/>
    </row>
    <row r="144" spans="1:19" x14ac:dyDescent="0.25">
      <c r="A144" s="338">
        <f t="shared" si="7"/>
        <v>0</v>
      </c>
      <c r="B144" s="914" t="str">
        <f>IF('Detail Budget'!B66=0,"",'Detail Budget'!B66)</f>
        <v/>
      </c>
      <c r="C144" s="915"/>
      <c r="D144" s="915"/>
      <c r="E144" s="500">
        <f t="shared" si="9"/>
        <v>0</v>
      </c>
      <c r="F144" s="315">
        <f>IF(COUNTIF(int_subs_yes,"yes")=0,'Detail Budget'!O66,SUMPRODUCT(SUMIF('Detail Budget'!C66,Data!A$64:A$73,'Detail Budget'!O66)))</f>
        <v>0</v>
      </c>
      <c r="G144" s="339"/>
      <c r="H144" s="328" t="str">
        <f t="shared" si="11"/>
        <v>N/A</v>
      </c>
      <c r="I144" s="916"/>
      <c r="J144" s="917"/>
      <c r="K144" s="917"/>
      <c r="L144" s="918"/>
      <c r="M144" s="329"/>
      <c r="N144" s="327"/>
      <c r="O144" s="327"/>
      <c r="P144" s="327"/>
      <c r="Q144" s="327"/>
      <c r="R144" s="327"/>
      <c r="S144" s="327"/>
    </row>
    <row r="145" spans="1:21" x14ac:dyDescent="0.25">
      <c r="A145" s="519" t="str">
        <f t="shared" si="7"/>
        <v>show</v>
      </c>
      <c r="B145" s="912" t="s">
        <v>23</v>
      </c>
      <c r="C145" s="913"/>
      <c r="D145" s="913"/>
      <c r="E145" s="525"/>
      <c r="F145" s="340">
        <f>IF(COUNTIF(int_subs_yes,"yes")=0,'Detail Budget'!O79,SUMPRODUCT(SUMIF('Detail Budget'!B72:B78,Data!A$64:A$73,'Detail Budget'!O72:O78)))</f>
        <v>5000</v>
      </c>
      <c r="G145" s="341"/>
      <c r="H145" s="317" t="s">
        <v>270</v>
      </c>
      <c r="I145" s="905"/>
      <c r="J145" s="856"/>
      <c r="K145" s="856"/>
      <c r="L145" s="906"/>
      <c r="M145" s="329"/>
      <c r="N145" s="327"/>
      <c r="O145" s="327"/>
      <c r="P145" s="327"/>
      <c r="Q145" s="327"/>
      <c r="R145" s="327"/>
      <c r="S145" s="327"/>
    </row>
    <row r="146" spans="1:21" x14ac:dyDescent="0.25">
      <c r="A146" s="519">
        <f t="shared" si="7"/>
        <v>0</v>
      </c>
      <c r="B146" s="851" t="s">
        <v>26</v>
      </c>
      <c r="C146" s="852"/>
      <c r="D146" s="852"/>
      <c r="E146" s="525"/>
      <c r="F146" s="340">
        <f>IF(COUNTIF(int_subs_yes,"yes")=0,'Detail Budget'!O94,SUMPRODUCT(SUMIF('Detail Budget'!B82:B93,Data!A$64:A$73,'Detail Budget'!O82:O93)))</f>
        <v>0</v>
      </c>
      <c r="G146" s="341"/>
      <c r="H146" s="317" t="s">
        <v>270</v>
      </c>
      <c r="I146" s="905"/>
      <c r="J146" s="856"/>
      <c r="K146" s="856"/>
      <c r="L146" s="906"/>
      <c r="M146" s="329"/>
      <c r="N146" s="327"/>
      <c r="O146" s="327"/>
      <c r="P146" s="327"/>
      <c r="Q146" s="327"/>
      <c r="R146" s="327"/>
      <c r="S146" s="327"/>
    </row>
    <row r="147" spans="1:21" x14ac:dyDescent="0.25">
      <c r="A147" s="519">
        <f t="shared" si="7"/>
        <v>0</v>
      </c>
      <c r="B147" s="851" t="s">
        <v>29</v>
      </c>
      <c r="C147" s="852"/>
      <c r="D147" s="852"/>
      <c r="E147" s="525"/>
      <c r="F147" s="340">
        <f>IF(COUNTIF(int_subs_yes,"yes")=0,'Detail Budget'!O121,SUMPRODUCT(SUMIF('Detail Budget'!B97:B120,Data!A$64:A$73,'Detail Budget'!O97:O120)))</f>
        <v>0</v>
      </c>
      <c r="G147" s="342"/>
      <c r="H147" s="317" t="s">
        <v>270</v>
      </c>
      <c r="I147" s="905"/>
      <c r="J147" s="856"/>
      <c r="K147" s="856"/>
      <c r="L147" s="906"/>
      <c r="M147" s="329"/>
      <c r="N147" s="327"/>
      <c r="O147" s="327"/>
      <c r="P147" s="327"/>
      <c r="Q147" s="327"/>
      <c r="R147" s="327"/>
      <c r="S147" s="327"/>
    </row>
    <row r="148" spans="1:21" x14ac:dyDescent="0.25">
      <c r="A148" s="520">
        <f t="shared" si="7"/>
        <v>0</v>
      </c>
      <c r="B148" s="907" t="s">
        <v>36</v>
      </c>
      <c r="C148" s="908"/>
      <c r="D148" s="908"/>
      <c r="E148" s="527"/>
      <c r="F148" s="343"/>
      <c r="G148" s="344"/>
      <c r="H148" s="317" t="s">
        <v>270</v>
      </c>
      <c r="I148" s="902"/>
      <c r="J148" s="903"/>
      <c r="K148" s="903"/>
      <c r="L148" s="904"/>
      <c r="M148" s="329"/>
      <c r="N148" s="327"/>
      <c r="O148" s="327"/>
      <c r="P148" s="327"/>
      <c r="Q148" s="327"/>
      <c r="R148" s="327"/>
      <c r="S148" s="327"/>
    </row>
    <row r="149" spans="1:21" x14ac:dyDescent="0.25">
      <c r="A149" s="520">
        <f t="shared" si="7"/>
        <v>0</v>
      </c>
      <c r="B149" s="846" t="s">
        <v>162</v>
      </c>
      <c r="C149" s="847"/>
      <c r="D149" s="847"/>
      <c r="E149" s="526"/>
      <c r="F149" s="340">
        <f>IF(COUNTIF(int_subs_yes,"yes")=0,SUMPRODUCT(SUMIF('Detail Budget'!A$124:A$140,'Cost Analysis'!B149:D149,'Detail Budget'!O$124:O$140)),SUMPRODUCT(SUMIFS('Detail Budget'!O$124:O$140,'Detail Budget'!A$124:A$140,'Cost Analysis'!B149:D149,'Detail Budget'!B$124:B$140,Data!A$64:A$73)))</f>
        <v>0</v>
      </c>
      <c r="G149" s="344"/>
      <c r="H149" s="317" t="s">
        <v>270</v>
      </c>
      <c r="I149" s="902"/>
      <c r="J149" s="903"/>
      <c r="K149" s="903"/>
      <c r="L149" s="904"/>
      <c r="M149" s="329"/>
      <c r="N149" s="327"/>
      <c r="O149" s="327"/>
      <c r="P149" s="327"/>
      <c r="Q149" s="327"/>
      <c r="R149" s="327"/>
      <c r="S149" s="327"/>
      <c r="T149" s="508"/>
      <c r="U149" s="508"/>
    </row>
    <row r="150" spans="1:21" x14ac:dyDescent="0.25">
      <c r="A150" s="520">
        <f t="shared" si="7"/>
        <v>0</v>
      </c>
      <c r="B150" s="885" t="s">
        <v>189</v>
      </c>
      <c r="C150" s="886"/>
      <c r="D150" s="886"/>
      <c r="E150" s="526"/>
      <c r="F150" s="340">
        <f>IF(COUNTIF(int_subs_yes,"yes")=0,SUMPRODUCT(SUMIF('Detail Budget'!A$124:A$140,'Cost Analysis'!B150:D150,'Detail Budget'!O$124:O$140)),SUMPRODUCT(SUMIFS('Detail Budget'!O$124:O$140,'Detail Budget'!A$124:A$140,'Cost Analysis'!B150:D150,'Detail Budget'!B$124:B$140,Data!A$64:A$73)))</f>
        <v>0</v>
      </c>
      <c r="G150" s="344"/>
      <c r="H150" s="317" t="s">
        <v>270</v>
      </c>
      <c r="I150" s="902"/>
      <c r="J150" s="903"/>
      <c r="K150" s="903"/>
      <c r="L150" s="904"/>
      <c r="M150" s="329"/>
      <c r="N150" s="327"/>
      <c r="O150" s="327"/>
      <c r="P150" s="327"/>
      <c r="Q150" s="327"/>
      <c r="R150" s="327"/>
      <c r="S150" s="327"/>
      <c r="T150" s="508"/>
      <c r="U150" s="508"/>
    </row>
    <row r="151" spans="1:21" x14ac:dyDescent="0.25">
      <c r="A151" s="520">
        <f t="shared" si="7"/>
        <v>0</v>
      </c>
      <c r="B151" s="887" t="s">
        <v>190</v>
      </c>
      <c r="C151" s="888"/>
      <c r="D151" s="888"/>
      <c r="E151" s="526"/>
      <c r="F151" s="340">
        <f>IF(COUNTIF(int_subs_yes,"yes")=0,SUMPRODUCT(SUMIF('Detail Budget'!A$124:A$140,'Cost Analysis'!B151:D151,'Detail Budget'!O$124:O$140)),SUMPRODUCT(SUMIFS('Detail Budget'!O$124:O$140,'Detail Budget'!A$124:A$140,'Cost Analysis'!B151:D151,'Detail Budget'!B$124:B$140,Data!A$64:A$73)))</f>
        <v>0</v>
      </c>
      <c r="G151" s="344"/>
      <c r="H151" s="317" t="s">
        <v>270</v>
      </c>
      <c r="I151" s="902"/>
      <c r="J151" s="903"/>
      <c r="K151" s="903"/>
      <c r="L151" s="904"/>
      <c r="M151" s="329"/>
      <c r="N151" s="327"/>
      <c r="O151" s="327"/>
      <c r="P151" s="327"/>
      <c r="Q151" s="327"/>
      <c r="R151" s="327"/>
      <c r="S151" s="327"/>
      <c r="T151" s="508"/>
      <c r="U151" s="508"/>
    </row>
    <row r="152" spans="1:21" x14ac:dyDescent="0.25">
      <c r="A152" s="520">
        <f t="shared" si="7"/>
        <v>0</v>
      </c>
      <c r="B152" s="846" t="s">
        <v>163</v>
      </c>
      <c r="C152" s="847"/>
      <c r="D152" s="847"/>
      <c r="E152" s="526"/>
      <c r="F152" s="340">
        <f>IF(COUNTIF(int_subs_yes,"yes")=0,SUMPRODUCT(SUMIF('Detail Budget'!A$124:A$140,'Cost Analysis'!B152:D152,'Detail Budget'!O$124:O$140)),SUMPRODUCT(SUMIFS('Detail Budget'!O$124:O$140,'Detail Budget'!A$124:A$140,'Cost Analysis'!B152:D152,'Detail Budget'!B$124:B$140,Data!A$64:A$73)))</f>
        <v>0</v>
      </c>
      <c r="G152" s="344"/>
      <c r="H152" s="317" t="s">
        <v>270</v>
      </c>
      <c r="I152" s="902"/>
      <c r="J152" s="903"/>
      <c r="K152" s="903"/>
      <c r="L152" s="904"/>
      <c r="M152" s="329"/>
      <c r="N152" s="327"/>
      <c r="O152" s="327"/>
      <c r="P152" s="327"/>
      <c r="Q152" s="327"/>
      <c r="R152" s="327"/>
      <c r="S152" s="327"/>
      <c r="T152" s="508"/>
      <c r="U152" s="508"/>
    </row>
    <row r="153" spans="1:21" x14ac:dyDescent="0.25">
      <c r="A153" s="520">
        <f t="shared" si="7"/>
        <v>0</v>
      </c>
      <c r="B153" s="846" t="s">
        <v>164</v>
      </c>
      <c r="C153" s="847"/>
      <c r="D153" s="847"/>
      <c r="E153" s="526"/>
      <c r="F153" s="340">
        <f>IF(COUNTIF(int_subs_yes,"yes")=0,SUMPRODUCT(SUMIF('Detail Budget'!A$124:A$140,'Cost Analysis'!B153:D153,'Detail Budget'!O$124:O$140)),SUMPRODUCT(SUMIFS('Detail Budget'!O$124:O$140,'Detail Budget'!A$124:A$140,'Cost Analysis'!B153:D153,'Detail Budget'!B$124:B$140,Data!A$64:A$73)))</f>
        <v>0</v>
      </c>
      <c r="G153" s="344"/>
      <c r="H153" s="317" t="s">
        <v>270</v>
      </c>
      <c r="I153" s="902"/>
      <c r="J153" s="903"/>
      <c r="K153" s="903"/>
      <c r="L153" s="904"/>
      <c r="M153" s="329"/>
      <c r="N153" s="327"/>
      <c r="O153" s="327"/>
      <c r="P153" s="327"/>
      <c r="Q153" s="327"/>
      <c r="R153" s="327"/>
      <c r="S153" s="327"/>
      <c r="T153" s="508"/>
      <c r="U153" s="508"/>
    </row>
    <row r="154" spans="1:21" x14ac:dyDescent="0.25">
      <c r="A154" s="520">
        <f t="shared" si="7"/>
        <v>0</v>
      </c>
      <c r="B154" s="846" t="s">
        <v>165</v>
      </c>
      <c r="C154" s="847"/>
      <c r="D154" s="847"/>
      <c r="E154" s="526"/>
      <c r="F154" s="340">
        <f>IF(COUNTIF(int_subs_yes,"yes")=0,SUMPRODUCT(SUMIF('Detail Budget'!A$124:A$140,'Cost Analysis'!B154:D154,'Detail Budget'!O$124:O$140)),SUMPRODUCT(SUMIFS('Detail Budget'!O$124:O$140,'Detail Budget'!A$124:A$140,'Cost Analysis'!B154:D154,'Detail Budget'!B$124:B$140,Data!A$64:A$73)))</f>
        <v>0</v>
      </c>
      <c r="G154" s="344"/>
      <c r="H154" s="317" t="s">
        <v>270</v>
      </c>
      <c r="I154" s="902"/>
      <c r="J154" s="903"/>
      <c r="K154" s="903"/>
      <c r="L154" s="904"/>
      <c r="M154" s="329"/>
      <c r="N154" s="327"/>
      <c r="O154" s="327"/>
      <c r="P154" s="327"/>
      <c r="Q154" s="327"/>
      <c r="R154" s="327"/>
      <c r="S154" s="327"/>
      <c r="T154" s="508"/>
      <c r="U154" s="508"/>
    </row>
    <row r="155" spans="1:21" x14ac:dyDescent="0.25">
      <c r="A155" s="520">
        <f t="shared" si="7"/>
        <v>0</v>
      </c>
      <c r="B155" s="846" t="s">
        <v>65</v>
      </c>
      <c r="C155" s="847"/>
      <c r="D155" s="847"/>
      <c r="E155" s="526"/>
      <c r="F155" s="340">
        <f>IF(COUNTIF(int_subs_yes,"yes")=0,SUMPRODUCT(SUMIF('Detail Budget'!A$124:A$140,'Cost Analysis'!B155:D155,'Detail Budget'!O$124:O$140)),SUMPRODUCT(SUMIFS('Detail Budget'!O$124:O$140,'Detail Budget'!A$124:A$140,'Cost Analysis'!B155:D155,'Detail Budget'!B$124:B$140,Data!A$64:A$73)))</f>
        <v>0</v>
      </c>
      <c r="G155" s="344"/>
      <c r="H155" s="317" t="s">
        <v>270</v>
      </c>
      <c r="I155" s="902"/>
      <c r="J155" s="903"/>
      <c r="K155" s="903"/>
      <c r="L155" s="904"/>
      <c r="M155" s="329"/>
      <c r="N155" s="327"/>
      <c r="O155" s="327"/>
      <c r="P155" s="327"/>
      <c r="Q155" s="327"/>
      <c r="R155" s="327"/>
      <c r="S155" s="327"/>
      <c r="T155" s="508"/>
      <c r="U155" s="508"/>
    </row>
    <row r="156" spans="1:21" x14ac:dyDescent="0.25">
      <c r="A156" s="520">
        <f t="shared" si="7"/>
        <v>0</v>
      </c>
      <c r="B156" s="896" t="s">
        <v>209</v>
      </c>
      <c r="C156" s="897"/>
      <c r="D156" s="897"/>
      <c r="E156" s="528"/>
      <c r="F156" s="340">
        <f>IF(COUNTIF(int_subs_yes,"yes")=0,'Detail Budget'!O149,SUMPRODUCT(SUMIF('Detail Budget'!B144:B148,Data!A$64:A$73,'Detail Budget'!O144:O148)))</f>
        <v>0</v>
      </c>
      <c r="G156" s="344"/>
      <c r="H156" s="317" t="s">
        <v>217</v>
      </c>
      <c r="I156" s="902"/>
      <c r="J156" s="903"/>
      <c r="K156" s="903"/>
      <c r="L156" s="904"/>
      <c r="M156" s="588"/>
      <c r="N156" s="588" t="s">
        <v>286</v>
      </c>
      <c r="O156" s="589"/>
      <c r="P156" s="589"/>
      <c r="Q156" s="589"/>
      <c r="R156" s="589"/>
      <c r="S156" s="327"/>
      <c r="T156" s="508"/>
      <c r="U156" s="508"/>
    </row>
    <row r="157" spans="1:21" x14ac:dyDescent="0.25">
      <c r="A157" s="520">
        <f t="shared" si="7"/>
        <v>0</v>
      </c>
      <c r="B157" s="848" t="s">
        <v>159</v>
      </c>
      <c r="C157" s="849"/>
      <c r="D157" s="850"/>
      <c r="E157" s="526"/>
      <c r="F157" s="340">
        <f>IF(COUNTIF(int_subs_yes,"yes")=0,'Detail Budget'!O158,SUMPRODUCT(SUMIF('Detail Budget'!B152:B157,Data!A$64:A$73,'Detail Budget'!O152:O157)))</f>
        <v>0</v>
      </c>
      <c r="G157" s="344"/>
      <c r="H157" s="317" t="s">
        <v>270</v>
      </c>
      <c r="I157" s="902"/>
      <c r="J157" s="903"/>
      <c r="K157" s="903"/>
      <c r="L157" s="904"/>
      <c r="M157" s="329"/>
      <c r="N157" s="327"/>
      <c r="O157" s="327"/>
      <c r="P157" s="327"/>
      <c r="Q157" s="327"/>
      <c r="R157" s="327"/>
      <c r="S157" s="327"/>
      <c r="T157" s="508"/>
      <c r="U157" s="508"/>
    </row>
    <row r="158" spans="1:21" ht="15.75" thickBot="1" x14ac:dyDescent="0.3">
      <c r="A158" s="520">
        <f t="shared" si="7"/>
        <v>0</v>
      </c>
      <c r="B158" s="898" t="s">
        <v>166</v>
      </c>
      <c r="C158" s="899"/>
      <c r="D158" s="899"/>
      <c r="E158" s="529"/>
      <c r="F158" s="345">
        <f>IF(COUNTIF(int_subs_yes,"yes")=0,'Detail Budget'!O166,SUMPRODUCT(SUMIF('Detail Budget'!B161:B165,Data!A$64:A$73,'Detail Budget'!O161:O165)))</f>
        <v>0</v>
      </c>
      <c r="G158" s="346"/>
      <c r="H158" s="317" t="s">
        <v>270</v>
      </c>
      <c r="I158" s="900"/>
      <c r="J158" s="871"/>
      <c r="K158" s="871"/>
      <c r="L158" s="901"/>
      <c r="M158" s="327"/>
      <c r="N158" s="327"/>
      <c r="O158" s="327"/>
      <c r="P158" s="327"/>
      <c r="Q158" s="327"/>
      <c r="R158" s="327"/>
      <c r="S158" s="327"/>
    </row>
    <row r="159" spans="1:21" ht="22.5" customHeight="1" thickTop="1" x14ac:dyDescent="0.25">
      <c r="A159" s="347" t="s">
        <v>215</v>
      </c>
      <c r="B159" s="881" t="s">
        <v>228</v>
      </c>
      <c r="C159" s="882"/>
      <c r="D159" s="882"/>
      <c r="E159" s="352"/>
      <c r="F159" s="353">
        <f>SUM(F91:F158)</f>
        <v>1069592</v>
      </c>
      <c r="G159" s="348"/>
      <c r="H159" s="889"/>
      <c r="I159" s="890"/>
      <c r="J159" s="890"/>
      <c r="K159" s="890"/>
      <c r="L159" s="891"/>
      <c r="M159" s="327"/>
      <c r="N159" s="327"/>
      <c r="O159" s="327"/>
      <c r="P159" s="327"/>
      <c r="Q159" s="327"/>
      <c r="R159" s="327"/>
      <c r="S159" s="327"/>
    </row>
    <row r="160" spans="1:21" ht="15.75" thickBot="1" x14ac:dyDescent="0.3">
      <c r="A160" s="349" t="s">
        <v>215</v>
      </c>
      <c r="B160" s="892" t="str">
        <f>"Sponsor Total Indirect Costs"&amp;" (Rate "&amp;'Detail Budget'!I175*100&amp;"%), "&amp;IF(COUNTIF('IDC Calculation'!A8:A14,"yes")&gt;0,"(MTDC ","(TDC ")&amp;TEXT((IF(COUNTIF(int_subs_yes,"yes")&gt;0,'Internal Subawards'!H114,'IDC Calculation'!J19)),"$#,###")&amp;")"</f>
        <v>Sponsor Total Indirect Costs (Rate 10%), (MTDC $1,064,592)</v>
      </c>
      <c r="C160" s="893"/>
      <c r="D160" s="893"/>
      <c r="E160" s="567"/>
      <c r="F160" s="568">
        <f>(IF(COUNTIF(int_subs_yes,"yes")&gt;0,'Internal Subawards'!H115,'IDC Calculation'!J20))</f>
        <v>106459</v>
      </c>
      <c r="G160" s="350"/>
      <c r="H160" s="894"/>
      <c r="I160" s="893"/>
      <c r="J160" s="893"/>
      <c r="K160" s="893"/>
      <c r="L160" s="895"/>
      <c r="M160" s="327"/>
      <c r="N160" s="327"/>
      <c r="O160" s="327"/>
      <c r="P160" s="327"/>
      <c r="Q160" s="327"/>
      <c r="R160" s="327"/>
      <c r="S160" s="327"/>
    </row>
    <row r="161" spans="1:19" ht="16.5" thickTop="1" thickBot="1" x14ac:dyDescent="0.3">
      <c r="A161" s="351">
        <f t="shared" ref="A161" si="12">IF(F161&gt;0,"show",0)</f>
        <v>0</v>
      </c>
      <c r="B161" s="881" t="s">
        <v>229</v>
      </c>
      <c r="C161" s="882"/>
      <c r="D161" s="882"/>
      <c r="E161" s="352"/>
      <c r="F161" s="353">
        <f>F189</f>
        <v>0</v>
      </c>
      <c r="G161" s="354"/>
      <c r="H161" s="883"/>
      <c r="I161" s="882"/>
      <c r="J161" s="882"/>
      <c r="K161" s="882"/>
      <c r="L161" s="884"/>
      <c r="M161" s="327"/>
      <c r="N161" s="327"/>
      <c r="O161" s="327"/>
      <c r="P161" s="327"/>
      <c r="Q161" s="327"/>
      <c r="R161" s="327"/>
      <c r="S161" s="327"/>
    </row>
    <row r="162" spans="1:19" ht="15.75" thickTop="1" x14ac:dyDescent="0.25">
      <c r="A162" s="355" t="s">
        <v>215</v>
      </c>
      <c r="B162" s="875" t="s">
        <v>215</v>
      </c>
      <c r="C162" s="876"/>
      <c r="D162" s="876"/>
      <c r="E162" s="877"/>
      <c r="F162" s="877"/>
      <c r="G162" s="877"/>
      <c r="H162" s="877"/>
      <c r="I162" s="877"/>
      <c r="J162" s="877"/>
      <c r="K162" s="877"/>
      <c r="L162" s="877"/>
      <c r="N162" s="327"/>
      <c r="O162" s="327"/>
      <c r="P162" s="327"/>
      <c r="Q162" s="327" t="s">
        <v>230</v>
      </c>
      <c r="R162" s="327"/>
      <c r="S162" s="327"/>
    </row>
    <row r="163" spans="1:19" ht="20.25" customHeight="1" thickBot="1" x14ac:dyDescent="0.3">
      <c r="A163" s="356" t="s">
        <v>215</v>
      </c>
      <c r="B163" s="878" t="s">
        <v>215</v>
      </c>
      <c r="C163" s="879"/>
      <c r="D163" s="879"/>
      <c r="E163" s="880"/>
      <c r="F163" s="880"/>
      <c r="G163" s="880"/>
      <c r="H163" s="880"/>
      <c r="I163" s="880"/>
      <c r="J163" s="880"/>
      <c r="K163" s="880"/>
      <c r="L163" s="880"/>
      <c r="N163" s="327"/>
      <c r="O163" s="327"/>
      <c r="P163" s="327"/>
      <c r="Q163" s="327"/>
      <c r="R163" s="327"/>
      <c r="S163" s="327"/>
    </row>
    <row r="164" spans="1:19" ht="27" x14ac:dyDescent="0.3">
      <c r="A164" s="358" t="s">
        <v>232</v>
      </c>
      <c r="B164" s="357" t="s">
        <v>231</v>
      </c>
      <c r="C164" s="358"/>
      <c r="D164" s="358"/>
      <c r="E164" s="358"/>
      <c r="F164" s="359"/>
      <c r="G164" s="360"/>
      <c r="H164" s="359" t="s">
        <v>233</v>
      </c>
      <c r="I164" s="359" t="s">
        <v>234</v>
      </c>
      <c r="J164" s="359" t="s">
        <v>235</v>
      </c>
      <c r="K164" s="359" t="s">
        <v>236</v>
      </c>
      <c r="L164" s="361"/>
      <c r="N164" s="327"/>
      <c r="O164" s="327"/>
      <c r="P164" s="327"/>
      <c r="Q164" s="327"/>
      <c r="R164" s="327"/>
      <c r="S164" s="327"/>
    </row>
    <row r="165" spans="1:19" x14ac:dyDescent="0.25">
      <c r="A165" s="362" t="s">
        <v>215</v>
      </c>
      <c r="B165" s="857" t="str">
        <f>"Provost Tax"&amp;" (Rate "&amp;Data!C55*100&amp;"%;  Base "&amp;TEXT((IF(COUNTIF(int_subs_yes,"yes")&gt;0,'Internal Subawards'!H116,'IDC Calculation'!T41)),"$#,###")&amp;")"</f>
        <v>Provost Tax (Rate 21.4%;  Base $1,064,592)</v>
      </c>
      <c r="C165" s="874"/>
      <c r="D165" s="362"/>
      <c r="E165" s="363"/>
      <c r="F165" s="364">
        <f>ROUND(IF(COUNTIF(int_subs_yes,"yes")&gt;0,'Internal Subawards'!H116,'IDC Calculation'!T41)*Data!C55,0)</f>
        <v>227823</v>
      </c>
      <c r="G165" s="365"/>
      <c r="H165" s="366"/>
      <c r="I165" s="367"/>
      <c r="J165" s="367"/>
      <c r="K165" s="367"/>
      <c r="L165" s="368"/>
      <c r="N165" s="327"/>
      <c r="O165" s="327"/>
      <c r="P165" s="327"/>
      <c r="Q165" s="327"/>
      <c r="R165" s="327"/>
      <c r="S165" s="327"/>
    </row>
    <row r="166" spans="1:19" s="297" customFormat="1" x14ac:dyDescent="0.25">
      <c r="A166" s="313">
        <f t="shared" ref="A166:A185" si="13">IF(F166&gt;0,"show",0)</f>
        <v>0</v>
      </c>
      <c r="B166" s="369" t="str">
        <f>IF(C166&gt;0,'Detail Budget'!B11&amp;"  Teaching Replacement","Teaching Replacement")</f>
        <v>Teaching Replacement</v>
      </c>
      <c r="C166" s="370">
        <f>IF(H92="N/A",0,'Detail Budget'!AE11)</f>
        <v>0</v>
      </c>
      <c r="D166" s="371" t="str">
        <f>IF(C166=0,"courses",IF('Detail Budget'!AD11="yes"," courses @ $"&amp;VLOOKUP('Detail Budget'!AF11,Data!$A$59:$B$61,2,FALSE)&amp;" each","courses"))</f>
        <v>courses</v>
      </c>
      <c r="E166" s="372"/>
      <c r="F166" s="373">
        <f>IF('Detail Budget'!AD11="yes",VLOOKUP('Detail Budget'!AF11,Data!$A$59:$B$61,2,FALSE),0)*C166</f>
        <v>0</v>
      </c>
      <c r="G166" s="374"/>
      <c r="H166" s="366"/>
      <c r="I166" s="367"/>
      <c r="J166" s="367"/>
      <c r="K166" s="367"/>
      <c r="L166" s="375"/>
      <c r="N166" s="327"/>
      <c r="O166" s="327"/>
      <c r="P166" s="327"/>
      <c r="Q166" s="327"/>
      <c r="R166" s="327"/>
      <c r="S166" s="327"/>
    </row>
    <row r="167" spans="1:19" s="297" customFormat="1" x14ac:dyDescent="0.25">
      <c r="A167" s="313">
        <f t="shared" si="13"/>
        <v>0</v>
      </c>
      <c r="B167" s="599" t="str">
        <f>IF(C167&gt;0,'Detail Budget'!B12&amp;"  Teaching Replacement","Teaching Replacement")</f>
        <v>Teaching Replacement</v>
      </c>
      <c r="C167" s="370">
        <f>IF(H93="N/A",0,'Detail Budget'!AE12)</f>
        <v>0</v>
      </c>
      <c r="D167" s="371" t="str">
        <f>IF(C167=0,"courses",IF('Detail Budget'!AD12="yes"," courses @ $"&amp;VLOOKUP('Detail Budget'!AF12,Data!$A$59:$B$61,2,FALSE)&amp;" each","courses"))</f>
        <v>courses</v>
      </c>
      <c r="E167" s="372"/>
      <c r="F167" s="373">
        <f>IF('Detail Budget'!AD12="yes",VLOOKUP('Detail Budget'!AF12,Data!$A$59:$B$61,2,FALSE),0)*C167</f>
        <v>0</v>
      </c>
      <c r="G167" s="374"/>
      <c r="H167" s="366"/>
      <c r="I167" s="367"/>
      <c r="J167" s="367"/>
      <c r="K167" s="367"/>
      <c r="L167" s="375"/>
      <c r="N167" s="327"/>
      <c r="O167" s="327"/>
      <c r="P167" s="327"/>
      <c r="Q167" s="327"/>
      <c r="R167" s="327"/>
      <c r="S167" s="327"/>
    </row>
    <row r="168" spans="1:19" s="297" customFormat="1" x14ac:dyDescent="0.25">
      <c r="A168" s="313">
        <f t="shared" si="13"/>
        <v>0</v>
      </c>
      <c r="B168" s="599" t="str">
        <f>IF(C168&gt;0,'Detail Budget'!B13&amp;"  Teaching Replacement","Teaching Replacement")</f>
        <v>Teaching Replacement</v>
      </c>
      <c r="C168" s="370">
        <f>IF(H94="N/A",0,'Detail Budget'!AE13)</f>
        <v>0</v>
      </c>
      <c r="D168" s="371" t="str">
        <f>IF(C168=0,"courses",IF('Detail Budget'!AD13="yes"," courses @ $"&amp;VLOOKUP('Detail Budget'!AF13,Data!$A$59:$B$61,2,FALSE)&amp;" each","courses"))</f>
        <v>courses</v>
      </c>
      <c r="E168" s="372"/>
      <c r="F168" s="373">
        <f>IF('Detail Budget'!AD13="yes",VLOOKUP('Detail Budget'!AF13,Data!$A$59:$B$61,2,FALSE),0)*C168</f>
        <v>0</v>
      </c>
      <c r="G168" s="374"/>
      <c r="H168" s="366"/>
      <c r="I168" s="367"/>
      <c r="J168" s="367"/>
      <c r="K168" s="367"/>
      <c r="L168" s="375"/>
      <c r="N168" s="327"/>
      <c r="O168" s="327"/>
      <c r="P168" s="327"/>
      <c r="Q168" s="327"/>
      <c r="R168" s="327"/>
      <c r="S168" s="327"/>
    </row>
    <row r="169" spans="1:19" s="508" customFormat="1" x14ac:dyDescent="0.25">
      <c r="A169" s="313">
        <f t="shared" si="13"/>
        <v>0</v>
      </c>
      <c r="B169" s="599" t="str">
        <f>IF(C169&gt;0,'Detail Budget'!B14&amp;"  Teaching Replacement","Teaching Replacement")</f>
        <v>Teaching Replacement</v>
      </c>
      <c r="C169" s="370">
        <f>IF(H95="N/A",0,'Detail Budget'!AE14)</f>
        <v>0</v>
      </c>
      <c r="D169" s="371" t="str">
        <f>IF(C169=0,"courses",IF('Detail Budget'!AD14="yes"," courses @ $"&amp;VLOOKUP('Detail Budget'!AF14,Data!$A$59:$B$61,2,FALSE)&amp;" each","courses"))</f>
        <v>courses</v>
      </c>
      <c r="E169" s="372"/>
      <c r="F169" s="373">
        <f>IF('Detail Budget'!AD14="yes",VLOOKUP('Detail Budget'!AF14,Data!$A$59:$B$61,2,FALSE),0)*C169</f>
        <v>0</v>
      </c>
      <c r="G169" s="374"/>
      <c r="H169" s="366"/>
      <c r="I169" s="367"/>
      <c r="J169" s="367"/>
      <c r="K169" s="367"/>
      <c r="L169" s="375"/>
      <c r="N169" s="327"/>
      <c r="O169" s="327"/>
      <c r="P169" s="327"/>
      <c r="Q169" s="327"/>
      <c r="R169" s="327"/>
      <c r="S169" s="327"/>
    </row>
    <row r="170" spans="1:19" s="508" customFormat="1" x14ac:dyDescent="0.25">
      <c r="A170" s="313">
        <f t="shared" si="13"/>
        <v>0</v>
      </c>
      <c r="B170" s="599" t="str">
        <f>IF(C170&gt;0,'Detail Budget'!B15&amp;"  Teaching Replacement","Teaching Replacement")</f>
        <v>Teaching Replacement</v>
      </c>
      <c r="C170" s="370">
        <f>IF(H96="N/A",0,'Detail Budget'!AE15)</f>
        <v>0</v>
      </c>
      <c r="D170" s="371" t="str">
        <f>IF(C170=0,"courses",IF('Detail Budget'!AD15="yes"," courses @ $"&amp;VLOOKUP('Detail Budget'!AF15,Data!$A$59:$B$61,2,FALSE)&amp;" each","courses"))</f>
        <v>courses</v>
      </c>
      <c r="E170" s="372"/>
      <c r="F170" s="373">
        <f>IF('Detail Budget'!AD15="yes",VLOOKUP('Detail Budget'!AF15,Data!$A$59:$B$61,2,FALSE),0)*C170</f>
        <v>0</v>
      </c>
      <c r="G170" s="374"/>
      <c r="H170" s="366"/>
      <c r="I170" s="367"/>
      <c r="J170" s="367"/>
      <c r="K170" s="367"/>
      <c r="L170" s="375"/>
      <c r="N170" s="327"/>
      <c r="O170" s="327"/>
      <c r="P170" s="327"/>
      <c r="Q170" s="327"/>
      <c r="R170" s="327"/>
      <c r="S170" s="327"/>
    </row>
    <row r="171" spans="1:19" s="508" customFormat="1" x14ac:dyDescent="0.25">
      <c r="A171" s="313">
        <f t="shared" si="13"/>
        <v>0</v>
      </c>
      <c r="B171" s="599" t="str">
        <f>IF(C171&gt;0,'Detail Budget'!B16&amp;"  Teaching Replacement","Teaching Replacement")</f>
        <v>Teaching Replacement</v>
      </c>
      <c r="C171" s="370">
        <f>IF(H97="N/A",0,'Detail Budget'!AE16)</f>
        <v>0</v>
      </c>
      <c r="D171" s="371" t="str">
        <f>IF(C171=0,"courses",IF('Detail Budget'!AD16="yes"," courses @ $"&amp;VLOOKUP('Detail Budget'!AF16,Data!$A$59:$B$61,2,FALSE)&amp;" each","courses"))</f>
        <v>courses</v>
      </c>
      <c r="E171" s="372"/>
      <c r="F171" s="373">
        <f>IF('Detail Budget'!AD16="yes",VLOOKUP('Detail Budget'!AF16,Data!$A$59:$B$61,2,FALSE),0)*C171</f>
        <v>0</v>
      </c>
      <c r="G171" s="374"/>
      <c r="H171" s="366"/>
      <c r="I171" s="367"/>
      <c r="J171" s="367"/>
      <c r="K171" s="367"/>
      <c r="L171" s="375"/>
      <c r="N171" s="327"/>
      <c r="O171" s="327"/>
      <c r="P171" s="327"/>
      <c r="Q171" s="327"/>
      <c r="R171" s="327"/>
      <c r="S171" s="327"/>
    </row>
    <row r="172" spans="1:19" s="508" customFormat="1" x14ac:dyDescent="0.25">
      <c r="A172" s="313">
        <f t="shared" si="13"/>
        <v>0</v>
      </c>
      <c r="B172" s="599" t="str">
        <f>IF(C172&gt;0,'Detail Budget'!B17&amp;"  Teaching Replacement","Teaching Replacement")</f>
        <v>Teaching Replacement</v>
      </c>
      <c r="C172" s="370">
        <f>IF(H98="N/A",0,'Detail Budget'!AE17)</f>
        <v>0</v>
      </c>
      <c r="D172" s="371" t="str">
        <f>IF(C172=0,"courses",IF('Detail Budget'!AD17="yes"," courses @ $"&amp;VLOOKUP('Detail Budget'!AF17,Data!$A$59:$B$61,2,FALSE)&amp;" each","courses"))</f>
        <v>courses</v>
      </c>
      <c r="E172" s="372"/>
      <c r="F172" s="373">
        <f>IF('Detail Budget'!AD17="yes",VLOOKUP('Detail Budget'!AF17,Data!$A$59:$B$61,2,FALSE),0)*C172</f>
        <v>0</v>
      </c>
      <c r="G172" s="374"/>
      <c r="H172" s="366"/>
      <c r="I172" s="367"/>
      <c r="J172" s="367"/>
      <c r="K172" s="367"/>
      <c r="L172" s="375"/>
      <c r="N172" s="327"/>
      <c r="O172" s="327"/>
      <c r="P172" s="327"/>
      <c r="Q172" s="327"/>
      <c r="R172" s="327"/>
      <c r="S172" s="327"/>
    </row>
    <row r="173" spans="1:19" s="508" customFormat="1" x14ac:dyDescent="0.25">
      <c r="A173" s="313">
        <f t="shared" si="13"/>
        <v>0</v>
      </c>
      <c r="B173" s="599" t="str">
        <f>IF(C173&gt;0,'Detail Budget'!B18&amp;"  Teaching Replacement","Teaching Replacement")</f>
        <v>Teaching Replacement</v>
      </c>
      <c r="C173" s="370">
        <f>IF(H99="N/A",0,'Detail Budget'!AE18)</f>
        <v>0</v>
      </c>
      <c r="D173" s="371" t="str">
        <f>IF(C173=0,"courses",IF('Detail Budget'!AD18="yes"," courses @ $"&amp;VLOOKUP('Detail Budget'!AF18,Data!$A$59:$B$61,2,FALSE)&amp;" each","courses"))</f>
        <v>courses</v>
      </c>
      <c r="E173" s="372"/>
      <c r="F173" s="373">
        <f>IF('Detail Budget'!AD18="yes",VLOOKUP('Detail Budget'!AF18,Data!$A$59:$B$61,2,FALSE),0)*C173</f>
        <v>0</v>
      </c>
      <c r="G173" s="374"/>
      <c r="H173" s="366"/>
      <c r="I173" s="367"/>
      <c r="J173" s="367"/>
      <c r="K173" s="367"/>
      <c r="L173" s="375"/>
      <c r="N173" s="327"/>
      <c r="O173" s="327"/>
      <c r="P173" s="327"/>
      <c r="Q173" s="327"/>
      <c r="R173" s="327"/>
      <c r="S173" s="327"/>
    </row>
    <row r="174" spans="1:19" s="508" customFormat="1" x14ac:dyDescent="0.25">
      <c r="A174" s="313">
        <f t="shared" si="13"/>
        <v>0</v>
      </c>
      <c r="B174" s="599" t="str">
        <f>IF(C174&gt;0,'Detail Budget'!B19&amp;"  Teaching Replacement","Teaching Replacement")</f>
        <v>Teaching Replacement</v>
      </c>
      <c r="C174" s="370">
        <f>IF(H100="N/A",0,'Detail Budget'!AE19)</f>
        <v>0</v>
      </c>
      <c r="D174" s="371" t="str">
        <f>IF(C174=0,"courses",IF('Detail Budget'!AD19="yes"," courses @ $"&amp;VLOOKUP('Detail Budget'!AF19,Data!$A$59:$B$61,2,FALSE)&amp;" each","courses"))</f>
        <v>courses</v>
      </c>
      <c r="E174" s="372"/>
      <c r="F174" s="373">
        <f>IF('Detail Budget'!AD19="yes",VLOOKUP('Detail Budget'!AF19,Data!$A$59:$B$61,2,FALSE),0)*C174</f>
        <v>0</v>
      </c>
      <c r="G174" s="374"/>
      <c r="H174" s="366"/>
      <c r="I174" s="367"/>
      <c r="J174" s="367"/>
      <c r="K174" s="367"/>
      <c r="L174" s="375"/>
      <c r="N174" s="327"/>
      <c r="O174" s="327"/>
      <c r="P174" s="327"/>
      <c r="Q174" s="327"/>
      <c r="R174" s="327"/>
      <c r="S174" s="327"/>
    </row>
    <row r="175" spans="1:19" s="508" customFormat="1" x14ac:dyDescent="0.25">
      <c r="A175" s="313">
        <f t="shared" si="13"/>
        <v>0</v>
      </c>
      <c r="B175" s="599" t="str">
        <f>IF(C175&gt;0,'Detail Budget'!B20&amp;"  Teaching Replacement","Teaching Replacement")</f>
        <v>Teaching Replacement</v>
      </c>
      <c r="C175" s="370">
        <f>IF(H101="N/A",0,'Detail Budget'!AE20)</f>
        <v>0</v>
      </c>
      <c r="D175" s="371" t="str">
        <f>IF(C175=0,"courses",IF('Detail Budget'!AD20="yes"," courses @ $"&amp;VLOOKUP('Detail Budget'!AF20,Data!$A$59:$B$61,2,FALSE)&amp;" each","courses"))</f>
        <v>courses</v>
      </c>
      <c r="E175" s="372"/>
      <c r="F175" s="373">
        <f>IF('Detail Budget'!AD20="yes",VLOOKUP('Detail Budget'!AF20,Data!$A$59:$B$61,2,FALSE),0)*C175</f>
        <v>0</v>
      </c>
      <c r="G175" s="374"/>
      <c r="H175" s="366"/>
      <c r="I175" s="367"/>
      <c r="J175" s="367"/>
      <c r="K175" s="367"/>
      <c r="L175" s="375"/>
      <c r="N175" s="327"/>
      <c r="O175" s="327"/>
      <c r="P175" s="327"/>
      <c r="Q175" s="327"/>
      <c r="R175" s="327"/>
      <c r="S175" s="327"/>
    </row>
    <row r="176" spans="1:19" s="508" customFormat="1" x14ac:dyDescent="0.25">
      <c r="A176" s="313">
        <f t="shared" si="13"/>
        <v>0</v>
      </c>
      <c r="B176" s="599" t="str">
        <f>IF(C176&gt;0,'Detail Budget'!B21&amp;"  Teaching Replacement","Teaching Replacement")</f>
        <v>Teaching Replacement</v>
      </c>
      <c r="C176" s="370">
        <f>IF(H102="N/A",0,'Detail Budget'!AE21)</f>
        <v>0</v>
      </c>
      <c r="D176" s="371" t="str">
        <f>IF(C176=0,"courses",IF('Detail Budget'!AD21="yes"," courses @ $"&amp;VLOOKUP('Detail Budget'!AF21,Data!$A$59:$B$61,2,FALSE)&amp;" each","courses"))</f>
        <v>courses</v>
      </c>
      <c r="E176" s="372"/>
      <c r="F176" s="373">
        <f>IF('Detail Budget'!AD21="yes",VLOOKUP('Detail Budget'!AF21,Data!$A$59:$B$61,2,FALSE),0)*C176</f>
        <v>0</v>
      </c>
      <c r="G176" s="374"/>
      <c r="H176" s="366"/>
      <c r="I176" s="367"/>
      <c r="J176" s="367"/>
      <c r="K176" s="367"/>
      <c r="L176" s="375"/>
      <c r="N176" s="327"/>
      <c r="O176" s="327"/>
      <c r="P176" s="327"/>
      <c r="Q176" s="327"/>
      <c r="R176" s="327"/>
      <c r="S176" s="327"/>
    </row>
    <row r="177" spans="1:19" s="508" customFormat="1" x14ac:dyDescent="0.25">
      <c r="A177" s="313">
        <f t="shared" si="13"/>
        <v>0</v>
      </c>
      <c r="B177" s="599" t="str">
        <f>IF(C177&gt;0,'Detail Budget'!B22&amp;"  Teaching Replacement","Teaching Replacement")</f>
        <v>Teaching Replacement</v>
      </c>
      <c r="C177" s="370">
        <f>IF(H103="N/A",0,'Detail Budget'!AE22)</f>
        <v>0</v>
      </c>
      <c r="D177" s="371" t="str">
        <f>IF(C177=0,"courses",IF('Detail Budget'!AD22="yes"," courses @ $"&amp;VLOOKUP('Detail Budget'!AF22,Data!$A$59:$B$61,2,FALSE)&amp;" each","courses"))</f>
        <v>courses</v>
      </c>
      <c r="E177" s="372"/>
      <c r="F177" s="373">
        <f>IF('Detail Budget'!AD22="yes",VLOOKUP('Detail Budget'!AF22,Data!$A$59:$B$61,2,FALSE),0)*C177</f>
        <v>0</v>
      </c>
      <c r="G177" s="374"/>
      <c r="H177" s="366"/>
      <c r="I177" s="367"/>
      <c r="J177" s="367"/>
      <c r="K177" s="367"/>
      <c r="L177" s="375"/>
      <c r="N177" s="327"/>
      <c r="O177" s="327"/>
      <c r="P177" s="327"/>
      <c r="Q177" s="327"/>
      <c r="R177" s="327"/>
      <c r="S177" s="327"/>
    </row>
    <row r="178" spans="1:19" s="508" customFormat="1" x14ac:dyDescent="0.25">
      <c r="A178" s="313">
        <f t="shared" si="13"/>
        <v>0</v>
      </c>
      <c r="B178" s="599" t="str">
        <f>IF(C178&gt;0,'Detail Budget'!B23&amp;"  Teaching Replacement","Teaching Replacement")</f>
        <v>Teaching Replacement</v>
      </c>
      <c r="C178" s="370">
        <f>IF(H104="N/A",0,'Detail Budget'!AE23)</f>
        <v>0</v>
      </c>
      <c r="D178" s="371" t="str">
        <f>IF(C178=0,"courses",IF('Detail Budget'!AD23="yes"," courses @ $"&amp;VLOOKUP('Detail Budget'!AF23,Data!$A$59:$B$61,2,FALSE)&amp;" each","courses"))</f>
        <v>courses</v>
      </c>
      <c r="E178" s="372"/>
      <c r="F178" s="373">
        <f>IF('Detail Budget'!AD23="yes",VLOOKUP('Detail Budget'!AF23,Data!$A$59:$B$61,2,FALSE),0)*C178</f>
        <v>0</v>
      </c>
      <c r="G178" s="374"/>
      <c r="H178" s="366"/>
      <c r="I178" s="367"/>
      <c r="J178" s="367"/>
      <c r="K178" s="367"/>
      <c r="L178" s="375"/>
      <c r="N178" s="327"/>
      <c r="O178" s="327"/>
      <c r="P178" s="327"/>
      <c r="Q178" s="327"/>
      <c r="R178" s="327"/>
      <c r="S178" s="327"/>
    </row>
    <row r="179" spans="1:19" s="508" customFormat="1" x14ac:dyDescent="0.25">
      <c r="A179" s="313">
        <f t="shared" si="13"/>
        <v>0</v>
      </c>
      <c r="B179" s="599" t="str">
        <f>IF(C179&gt;0,'Detail Budget'!B24&amp;"  Teaching Replacement","Teaching Replacement")</f>
        <v>Teaching Replacement</v>
      </c>
      <c r="C179" s="370">
        <f>IF(H105="N/A",0,'Detail Budget'!AE24)</f>
        <v>0</v>
      </c>
      <c r="D179" s="371" t="str">
        <f>IF(C179=0,"courses",IF('Detail Budget'!AD24="yes"," courses @ $"&amp;VLOOKUP('Detail Budget'!AF24,Data!$A$59:$B$61,2,FALSE)&amp;" each","courses"))</f>
        <v>courses</v>
      </c>
      <c r="E179" s="372"/>
      <c r="F179" s="373">
        <f>IF('Detail Budget'!AD24="yes",VLOOKUP('Detail Budget'!AF24,Data!$A$59:$B$61,2,FALSE),0)*C179</f>
        <v>0</v>
      </c>
      <c r="G179" s="374"/>
      <c r="H179" s="366"/>
      <c r="I179" s="367"/>
      <c r="J179" s="367"/>
      <c r="K179" s="367"/>
      <c r="L179" s="375"/>
      <c r="N179" s="327"/>
      <c r="O179" s="327"/>
      <c r="P179" s="327"/>
      <c r="Q179" s="327"/>
      <c r="R179" s="327"/>
      <c r="S179" s="327"/>
    </row>
    <row r="180" spans="1:19" s="508" customFormat="1" x14ac:dyDescent="0.25">
      <c r="A180" s="313">
        <f t="shared" si="13"/>
        <v>0</v>
      </c>
      <c r="B180" s="599" t="str">
        <f>IF(C180&gt;0,'Detail Budget'!B25&amp;"  Teaching Replacement","Teaching Replacement")</f>
        <v>Teaching Replacement</v>
      </c>
      <c r="C180" s="370">
        <f>IF(H106="N/A",0,'Detail Budget'!AE25)</f>
        <v>0</v>
      </c>
      <c r="D180" s="371" t="str">
        <f>IF(C180=0,"courses",IF('Detail Budget'!AD25="yes"," courses @ $"&amp;VLOOKUP('Detail Budget'!AF25,Data!$A$59:$B$61,2,FALSE)&amp;" each","courses"))</f>
        <v>courses</v>
      </c>
      <c r="E180" s="372"/>
      <c r="F180" s="373">
        <f>IF('Detail Budget'!AD25="yes",VLOOKUP('Detail Budget'!AF25,Data!$A$59:$B$61,2,FALSE),0)*C180</f>
        <v>0</v>
      </c>
      <c r="G180" s="374"/>
      <c r="H180" s="366"/>
      <c r="I180" s="367"/>
      <c r="J180" s="367"/>
      <c r="K180" s="367"/>
      <c r="L180" s="375"/>
      <c r="N180" s="327"/>
      <c r="O180" s="327"/>
      <c r="P180" s="327"/>
      <c r="Q180" s="327"/>
      <c r="R180" s="327"/>
      <c r="S180" s="327"/>
    </row>
    <row r="181" spans="1:19" s="508" customFormat="1" x14ac:dyDescent="0.25">
      <c r="A181" s="313">
        <f t="shared" si="13"/>
        <v>0</v>
      </c>
      <c r="B181" s="599" t="str">
        <f>IF(C181&gt;0,'Detail Budget'!B26&amp;"  Teaching Replacement","Teaching Replacement")</f>
        <v>Teaching Replacement</v>
      </c>
      <c r="C181" s="370">
        <f>IF(H107="N/A",0,'Detail Budget'!AE26)</f>
        <v>0</v>
      </c>
      <c r="D181" s="371" t="str">
        <f>IF(C181=0,"courses",IF('Detail Budget'!AD26="yes"," courses @ $"&amp;VLOOKUP('Detail Budget'!AF26,Data!$A$59:$B$61,2,FALSE)&amp;" each","courses"))</f>
        <v>courses</v>
      </c>
      <c r="E181" s="372"/>
      <c r="F181" s="373">
        <f>IF('Detail Budget'!AD26="yes",VLOOKUP('Detail Budget'!AF26,Data!$A$59:$B$61,2,FALSE),0)*C181</f>
        <v>0</v>
      </c>
      <c r="G181" s="374"/>
      <c r="H181" s="366"/>
      <c r="I181" s="367"/>
      <c r="J181" s="367"/>
      <c r="K181" s="367"/>
      <c r="L181" s="375"/>
      <c r="N181" s="327"/>
      <c r="O181" s="327"/>
      <c r="P181" s="327"/>
      <c r="Q181" s="327"/>
      <c r="R181" s="327"/>
      <c r="S181" s="327"/>
    </row>
    <row r="182" spans="1:19" s="508" customFormat="1" x14ac:dyDescent="0.25">
      <c r="A182" s="313">
        <f t="shared" si="13"/>
        <v>0</v>
      </c>
      <c r="B182" s="599" t="str">
        <f>IF(C182&gt;0,'Detail Budget'!B27&amp;"  Teaching Replacement","Teaching Replacement")</f>
        <v>Teaching Replacement</v>
      </c>
      <c r="C182" s="370">
        <f>IF(H108="N/A",0,'Detail Budget'!AE27)</f>
        <v>0</v>
      </c>
      <c r="D182" s="371" t="str">
        <f>IF(C182=0,"courses",IF('Detail Budget'!AD27="yes"," courses @ $"&amp;VLOOKUP('Detail Budget'!AF27,Data!$A$59:$B$61,2,FALSE)&amp;" each","courses"))</f>
        <v>courses</v>
      </c>
      <c r="E182" s="372"/>
      <c r="F182" s="373">
        <f>IF('Detail Budget'!AD27="yes",VLOOKUP('Detail Budget'!AF27,Data!$A$59:$B$61,2,FALSE),0)*C182</f>
        <v>0</v>
      </c>
      <c r="G182" s="374"/>
      <c r="H182" s="366"/>
      <c r="I182" s="367"/>
      <c r="J182" s="367"/>
      <c r="K182" s="367"/>
      <c r="L182" s="375"/>
      <c r="N182" s="327"/>
      <c r="O182" s="327"/>
      <c r="P182" s="327"/>
      <c r="Q182" s="327"/>
      <c r="R182" s="327"/>
      <c r="S182" s="327"/>
    </row>
    <row r="183" spans="1:19" s="508" customFormat="1" x14ac:dyDescent="0.25">
      <c r="A183" s="313">
        <f t="shared" si="13"/>
        <v>0</v>
      </c>
      <c r="B183" s="599" t="str">
        <f>IF(C183&gt;0,'Detail Budget'!B28&amp;"  Teaching Replacement","Teaching Replacement")</f>
        <v>Teaching Replacement</v>
      </c>
      <c r="C183" s="370">
        <f>IF(H109="N/A",0,'Detail Budget'!AE28)</f>
        <v>0</v>
      </c>
      <c r="D183" s="371" t="str">
        <f>IF(C183=0,"courses",IF('Detail Budget'!AD28="yes"," courses @ $"&amp;VLOOKUP('Detail Budget'!AF28,Data!$A$59:$B$61,2,FALSE)&amp;" each","courses"))</f>
        <v>courses</v>
      </c>
      <c r="E183" s="372"/>
      <c r="F183" s="373">
        <f>IF('Detail Budget'!AD28="yes",VLOOKUP('Detail Budget'!AF28,Data!$A$59:$B$61,2,FALSE),0)*C183</f>
        <v>0</v>
      </c>
      <c r="G183" s="374"/>
      <c r="H183" s="366"/>
      <c r="I183" s="367"/>
      <c r="J183" s="367"/>
      <c r="K183" s="367"/>
      <c r="L183" s="375"/>
      <c r="N183" s="327"/>
      <c r="O183" s="327"/>
      <c r="P183" s="327"/>
      <c r="Q183" s="327"/>
      <c r="R183" s="327"/>
      <c r="S183" s="327"/>
    </row>
    <row r="184" spans="1:19" s="508" customFormat="1" x14ac:dyDescent="0.25">
      <c r="A184" s="313">
        <f t="shared" si="13"/>
        <v>0</v>
      </c>
      <c r="B184" s="599" t="str">
        <f>IF(C184&gt;0,'Detail Budget'!B29&amp;"  Teaching Replacement","Teaching Replacement")</f>
        <v>Teaching Replacement</v>
      </c>
      <c r="C184" s="370">
        <f>IF(H110="N/A",0,'Detail Budget'!AE29)</f>
        <v>0</v>
      </c>
      <c r="D184" s="371" t="str">
        <f>IF(C184=0,"courses",IF('Detail Budget'!AD29="yes"," courses @ $"&amp;VLOOKUP('Detail Budget'!AF29,Data!$A$59:$B$61,2,FALSE)&amp;" each","courses"))</f>
        <v>courses</v>
      </c>
      <c r="E184" s="372"/>
      <c r="F184" s="373">
        <f>IF('Detail Budget'!AD29="yes",VLOOKUP('Detail Budget'!AF29,Data!$A$59:$B$61,2,FALSE),0)*C184</f>
        <v>0</v>
      </c>
      <c r="G184" s="374"/>
      <c r="H184" s="366"/>
      <c r="I184" s="367"/>
      <c r="J184" s="367"/>
      <c r="K184" s="367"/>
      <c r="L184" s="375"/>
      <c r="N184" s="327"/>
      <c r="O184" s="327"/>
      <c r="P184" s="327"/>
      <c r="Q184" s="327"/>
      <c r="R184" s="327"/>
      <c r="S184" s="327"/>
    </row>
    <row r="185" spans="1:19" s="297" customFormat="1" x14ac:dyDescent="0.25">
      <c r="A185" s="313">
        <f t="shared" si="13"/>
        <v>0</v>
      </c>
      <c r="B185" s="599" t="str">
        <f>IF(C185&gt;0,'Detail Budget'!B30&amp;"  Teaching Replacement","Teaching Replacement")</f>
        <v>Teaching Replacement</v>
      </c>
      <c r="C185" s="370">
        <f>IF(H111="N/A",0,'Detail Budget'!AE30)</f>
        <v>0</v>
      </c>
      <c r="D185" s="371" t="str">
        <f>IF(C185=0,"courses",IF('Detail Budget'!AD30="yes"," courses @ $"&amp;VLOOKUP('Detail Budget'!AF30,Data!$A$59:$B$61,2,FALSE)&amp;" each","courses"))</f>
        <v>courses</v>
      </c>
      <c r="E185" s="372"/>
      <c r="F185" s="373">
        <f>IF('Detail Budget'!AD30="yes",VLOOKUP('Detail Budget'!AF30,Data!$A$59:$B$61,2,FALSE),0)*C185</f>
        <v>0</v>
      </c>
      <c r="G185" s="374"/>
      <c r="H185" s="366"/>
      <c r="I185" s="367"/>
      <c r="J185" s="367"/>
      <c r="K185" s="367"/>
      <c r="L185" s="375"/>
      <c r="N185" s="327"/>
      <c r="O185" s="327"/>
      <c r="P185" s="327"/>
      <c r="Q185" s="327"/>
      <c r="R185" s="327"/>
      <c r="S185" s="327"/>
    </row>
    <row r="186" spans="1:19" s="297" customFormat="1" ht="39" x14ac:dyDescent="0.25">
      <c r="A186" s="371" t="s">
        <v>215</v>
      </c>
      <c r="B186" s="855" t="s">
        <v>237</v>
      </c>
      <c r="C186" s="856"/>
      <c r="D186" s="874"/>
      <c r="E186" s="376"/>
      <c r="F186" s="377" t="s">
        <v>238</v>
      </c>
      <c r="G186" s="378"/>
      <c r="H186" s="379" t="s">
        <v>238</v>
      </c>
      <c r="I186" s="367"/>
      <c r="J186" s="367"/>
      <c r="K186" s="367"/>
      <c r="L186" s="380" t="s">
        <v>239</v>
      </c>
      <c r="N186" s="327"/>
      <c r="O186" s="327"/>
      <c r="P186" s="327"/>
      <c r="Q186" s="327"/>
      <c r="R186" s="327"/>
      <c r="S186" s="327"/>
    </row>
    <row r="187" spans="1:19" s="297" customFormat="1" ht="39" x14ac:dyDescent="0.25">
      <c r="A187" s="371" t="s">
        <v>215</v>
      </c>
      <c r="B187" s="855" t="s">
        <v>240</v>
      </c>
      <c r="C187" s="856"/>
      <c r="D187" s="874"/>
      <c r="E187" s="376"/>
      <c r="F187" s="377" t="s">
        <v>238</v>
      </c>
      <c r="G187" s="378"/>
      <c r="H187" s="379" t="s">
        <v>238</v>
      </c>
      <c r="I187" s="367"/>
      <c r="J187" s="367"/>
      <c r="K187" s="367"/>
      <c r="L187" s="380" t="s">
        <v>239</v>
      </c>
      <c r="N187" s="327"/>
      <c r="O187" s="327"/>
      <c r="P187" s="327"/>
      <c r="Q187" s="327"/>
      <c r="R187" s="327"/>
      <c r="S187" s="327"/>
    </row>
    <row r="188" spans="1:19" s="297" customFormat="1" ht="29.45" customHeight="1" x14ac:dyDescent="0.25">
      <c r="A188" s="371" t="s">
        <v>215</v>
      </c>
      <c r="B188" s="855" t="s">
        <v>241</v>
      </c>
      <c r="C188" s="856"/>
      <c r="D188" s="874"/>
      <c r="E188" s="376"/>
      <c r="F188" s="377" t="s">
        <v>238</v>
      </c>
      <c r="G188" s="378"/>
      <c r="H188" s="379"/>
      <c r="I188" s="367" t="str">
        <f>F188</f>
        <v>NA</v>
      </c>
      <c r="J188" s="367"/>
      <c r="K188" s="367"/>
      <c r="L188" s="380" t="s">
        <v>239</v>
      </c>
      <c r="N188" s="327"/>
      <c r="O188" s="327"/>
      <c r="P188" s="327"/>
      <c r="Q188" s="327"/>
      <c r="R188" s="327"/>
      <c r="S188" s="327"/>
    </row>
    <row r="189" spans="1:19" s="297" customFormat="1" x14ac:dyDescent="0.25">
      <c r="A189" s="371" t="s">
        <v>215</v>
      </c>
      <c r="B189" s="855" t="s">
        <v>273</v>
      </c>
      <c r="C189" s="856"/>
      <c r="D189" s="874"/>
      <c r="E189" s="376"/>
      <c r="F189" s="381">
        <f>SUM(H189:K189)</f>
        <v>0</v>
      </c>
      <c r="G189" s="382"/>
      <c r="H189" s="496"/>
      <c r="I189" s="496"/>
      <c r="J189" s="496"/>
      <c r="K189" s="496"/>
      <c r="L189" s="383"/>
      <c r="M189" s="327"/>
      <c r="N189" s="327"/>
      <c r="O189" s="327"/>
      <c r="P189" s="327"/>
      <c r="Q189" s="327"/>
      <c r="R189" s="327"/>
      <c r="S189" s="327"/>
    </row>
    <row r="190" spans="1:19" s="297" customFormat="1" ht="14.25" customHeight="1" x14ac:dyDescent="0.25">
      <c r="A190" s="371" t="s">
        <v>215</v>
      </c>
      <c r="B190" s="855" t="s">
        <v>242</v>
      </c>
      <c r="C190" s="856"/>
      <c r="D190" s="874"/>
      <c r="E190" s="376"/>
      <c r="F190" s="381">
        <f>SUM(H190:I190)</f>
        <v>0</v>
      </c>
      <c r="G190" s="382"/>
      <c r="H190" s="384">
        <f>F253</f>
        <v>0</v>
      </c>
      <c r="I190" s="385">
        <f>SUM(F251:F252)</f>
        <v>0</v>
      </c>
      <c r="J190" s="386"/>
      <c r="K190" s="387"/>
      <c r="L190" s="383"/>
      <c r="M190" s="327"/>
      <c r="N190" s="327"/>
      <c r="O190" s="327"/>
      <c r="P190" s="327"/>
      <c r="Q190" s="327"/>
      <c r="R190" s="327"/>
      <c r="S190" s="327"/>
    </row>
    <row r="191" spans="1:19" s="297" customFormat="1" ht="15.75" thickBot="1" x14ac:dyDescent="0.3">
      <c r="A191" s="388" t="s">
        <v>215</v>
      </c>
      <c r="B191" s="870" t="str">
        <f>"Total"</f>
        <v>Total</v>
      </c>
      <c r="C191" s="871"/>
      <c r="D191" s="871"/>
      <c r="E191" s="389"/>
      <c r="F191" s="390">
        <f>SUM(F165:F190)</f>
        <v>227823</v>
      </c>
      <c r="G191" s="391"/>
      <c r="H191" s="392">
        <f>SUM(H165:H190)</f>
        <v>0</v>
      </c>
      <c r="I191" s="392">
        <f>SUM(I189:I190)</f>
        <v>0</v>
      </c>
      <c r="J191" s="392">
        <f>SUM(J189:J190)</f>
        <v>0</v>
      </c>
      <c r="K191" s="392">
        <f>SUM(K189:K190)</f>
        <v>0</v>
      </c>
      <c r="L191" s="393"/>
      <c r="M191" s="327"/>
      <c r="N191" s="327"/>
      <c r="O191" s="327"/>
      <c r="P191" s="327"/>
      <c r="Q191" s="327"/>
      <c r="R191" s="327"/>
      <c r="S191" s="327"/>
    </row>
    <row r="192" spans="1:19" s="297" customFormat="1" ht="15.75" thickTop="1" x14ac:dyDescent="0.25">
      <c r="A192" s="395" t="s">
        <v>215</v>
      </c>
      <c r="B192" s="394"/>
      <c r="C192" s="395"/>
      <c r="D192" s="395"/>
      <c r="E192" s="395"/>
      <c r="F192" s="396"/>
      <c r="G192" s="397"/>
      <c r="H192" s="398"/>
      <c r="I192" s="398"/>
      <c r="J192" s="398"/>
      <c r="K192" s="398"/>
      <c r="L192" s="399"/>
      <c r="M192" s="327"/>
      <c r="N192" s="327"/>
      <c r="O192" s="327"/>
      <c r="P192" s="327"/>
      <c r="Q192" s="327"/>
      <c r="R192" s="327"/>
      <c r="S192" s="327"/>
    </row>
    <row r="193" spans="1:19" s="297" customFormat="1" ht="39.75" x14ac:dyDescent="0.3">
      <c r="A193" s="401" t="s">
        <v>215</v>
      </c>
      <c r="B193" s="400" t="s">
        <v>243</v>
      </c>
      <c r="C193" s="401"/>
      <c r="D193" s="401"/>
      <c r="E193" s="401"/>
      <c r="F193" s="402" t="s">
        <v>244</v>
      </c>
      <c r="G193" s="403"/>
      <c r="H193" s="404" t="s">
        <v>245</v>
      </c>
      <c r="I193" s="404" t="s">
        <v>246</v>
      </c>
      <c r="J193" s="404" t="s">
        <v>247</v>
      </c>
      <c r="K193" s="404" t="s">
        <v>248</v>
      </c>
      <c r="L193" s="405"/>
      <c r="M193" s="327"/>
      <c r="N193" s="327"/>
      <c r="O193" s="327"/>
      <c r="P193" s="327"/>
      <c r="Q193" s="327"/>
      <c r="R193" s="327"/>
      <c r="S193" s="327"/>
    </row>
    <row r="194" spans="1:19" s="297" customFormat="1" x14ac:dyDescent="0.25">
      <c r="A194" s="406" t="s">
        <v>215</v>
      </c>
      <c r="B194" s="872" t="str">
        <f t="shared" ref="B194:B225" si="14">IF(H91&lt;&gt;"",B91,"")</f>
        <v>Personnel</v>
      </c>
      <c r="C194" s="873"/>
      <c r="D194" s="873"/>
      <c r="E194" s="407"/>
      <c r="F194" s="408"/>
      <c r="G194" s="409"/>
      <c r="H194" s="511"/>
      <c r="I194" s="511"/>
      <c r="J194" s="512"/>
      <c r="K194" s="512"/>
      <c r="L194" s="410"/>
      <c r="M194" s="327"/>
      <c r="N194" s="327"/>
      <c r="O194" s="327"/>
      <c r="P194" s="327"/>
      <c r="Q194" s="327"/>
      <c r="R194" s="327"/>
      <c r="S194" s="327"/>
    </row>
    <row r="195" spans="1:19" s="297" customFormat="1" x14ac:dyDescent="0.25">
      <c r="A195" s="411">
        <f t="shared" ref="A195:A220" si="15">IF(F195&gt;0,"show",0)</f>
        <v>0</v>
      </c>
      <c r="B195" s="841" t="str">
        <f t="shared" si="14"/>
        <v>John Doe (CAL)</v>
      </c>
      <c r="C195" s="842"/>
      <c r="D195" s="843"/>
      <c r="E195" s="412"/>
      <c r="F195" s="413">
        <f t="shared" ref="F195:F220" si="16">IF(H92&lt;&gt;"N/A",F92-E92,0)</f>
        <v>0</v>
      </c>
      <c r="G195" s="414"/>
      <c r="H195" s="515">
        <f t="shared" ref="H195:H220" si="17">IF($H92="College",F195,0)</f>
        <v>0</v>
      </c>
      <c r="I195" s="418">
        <f t="shared" ref="I195:I220" si="18">IF($H92="College",G195,0)</f>
        <v>0</v>
      </c>
      <c r="J195" s="419"/>
      <c r="K195" s="418"/>
      <c r="L195" s="415"/>
      <c r="M195" s="327"/>
      <c r="N195" s="327"/>
      <c r="O195" s="327"/>
      <c r="P195" s="327"/>
      <c r="Q195" s="327"/>
      <c r="R195" s="327"/>
      <c r="S195" s="327"/>
    </row>
    <row r="196" spans="1:19" s="297" customFormat="1" x14ac:dyDescent="0.25">
      <c r="A196" s="416">
        <f t="shared" si="15"/>
        <v>0</v>
      </c>
      <c r="B196" s="841" t="str">
        <f t="shared" si="14"/>
        <v>Jane Doe (CAL)</v>
      </c>
      <c r="C196" s="842"/>
      <c r="D196" s="843"/>
      <c r="E196" s="417"/>
      <c r="F196" s="413">
        <f t="shared" si="16"/>
        <v>0</v>
      </c>
      <c r="G196" s="414"/>
      <c r="H196" s="515">
        <f t="shared" si="17"/>
        <v>0</v>
      </c>
      <c r="I196" s="418">
        <f t="shared" si="18"/>
        <v>0</v>
      </c>
      <c r="J196" s="419"/>
      <c r="K196" s="418"/>
      <c r="L196" s="415"/>
      <c r="M196" s="327"/>
      <c r="N196" s="327"/>
      <c r="O196" s="327"/>
      <c r="P196" s="327"/>
      <c r="Q196" s="327"/>
      <c r="R196" s="327"/>
      <c r="S196" s="327"/>
    </row>
    <row r="197" spans="1:19" s="297" customFormat="1" x14ac:dyDescent="0.25">
      <c r="A197" s="411">
        <f t="shared" si="15"/>
        <v>0</v>
      </c>
      <c r="B197" s="841" t="str">
        <f t="shared" si="14"/>
        <v>TBD (CAL)</v>
      </c>
      <c r="C197" s="842"/>
      <c r="D197" s="843"/>
      <c r="E197" s="417"/>
      <c r="F197" s="413">
        <f t="shared" si="16"/>
        <v>0</v>
      </c>
      <c r="G197" s="414"/>
      <c r="H197" s="515">
        <f t="shared" si="17"/>
        <v>0</v>
      </c>
      <c r="I197" s="418">
        <f t="shared" si="18"/>
        <v>0</v>
      </c>
      <c r="J197" s="419"/>
      <c r="K197" s="419"/>
      <c r="L197" s="420"/>
      <c r="M197" s="327"/>
      <c r="N197" s="327"/>
      <c r="O197" s="327"/>
      <c r="P197" s="327"/>
      <c r="Q197" s="327"/>
      <c r="R197" s="327"/>
      <c r="S197" s="327"/>
    </row>
    <row r="198" spans="1:19" s="297" customFormat="1" x14ac:dyDescent="0.25">
      <c r="A198" s="411">
        <f t="shared" si="15"/>
        <v>0</v>
      </c>
      <c r="B198" s="841" t="str">
        <f t="shared" si="14"/>
        <v xml:space="preserve"> (CAL)</v>
      </c>
      <c r="C198" s="842"/>
      <c r="D198" s="843"/>
      <c r="E198" s="417"/>
      <c r="F198" s="413">
        <f t="shared" si="16"/>
        <v>0</v>
      </c>
      <c r="G198" s="414"/>
      <c r="H198" s="515">
        <f t="shared" si="17"/>
        <v>0</v>
      </c>
      <c r="I198" s="418">
        <f t="shared" si="18"/>
        <v>0</v>
      </c>
      <c r="J198" s="419"/>
      <c r="K198" s="419"/>
      <c r="L198" s="420"/>
      <c r="M198" s="327"/>
      <c r="N198" s="327"/>
      <c r="O198" s="327"/>
      <c r="P198" s="327"/>
      <c r="Q198" s="327"/>
      <c r="R198" s="327"/>
      <c r="S198" s="327"/>
    </row>
    <row r="199" spans="1:19" s="297" customFormat="1" x14ac:dyDescent="0.25">
      <c r="A199" s="411">
        <f t="shared" si="15"/>
        <v>0</v>
      </c>
      <c r="B199" s="841" t="str">
        <f t="shared" si="14"/>
        <v xml:space="preserve"> (CAL)</v>
      </c>
      <c r="C199" s="842"/>
      <c r="D199" s="843"/>
      <c r="E199" s="417"/>
      <c r="F199" s="413">
        <f t="shared" si="16"/>
        <v>0</v>
      </c>
      <c r="G199" s="414"/>
      <c r="H199" s="515">
        <f t="shared" si="17"/>
        <v>0</v>
      </c>
      <c r="I199" s="418">
        <f t="shared" si="18"/>
        <v>0</v>
      </c>
      <c r="J199" s="419"/>
      <c r="K199" s="419"/>
      <c r="L199" s="420"/>
      <c r="M199" s="327"/>
      <c r="N199" s="327"/>
      <c r="O199" s="327"/>
      <c r="P199" s="327"/>
      <c r="Q199" s="327"/>
      <c r="R199" s="327"/>
      <c r="S199" s="327"/>
    </row>
    <row r="200" spans="1:19" s="297" customFormat="1" x14ac:dyDescent="0.25">
      <c r="A200" s="411">
        <f t="shared" si="15"/>
        <v>0</v>
      </c>
      <c r="B200" s="841" t="str">
        <f t="shared" si="14"/>
        <v xml:space="preserve"> (CAL)</v>
      </c>
      <c r="C200" s="842"/>
      <c r="D200" s="843"/>
      <c r="E200" s="417"/>
      <c r="F200" s="413">
        <f t="shared" si="16"/>
        <v>0</v>
      </c>
      <c r="G200" s="414"/>
      <c r="H200" s="515">
        <f t="shared" si="17"/>
        <v>0</v>
      </c>
      <c r="I200" s="418">
        <f t="shared" si="18"/>
        <v>0</v>
      </c>
      <c r="J200" s="419"/>
      <c r="K200" s="419"/>
      <c r="L200" s="420"/>
      <c r="M200" s="327"/>
      <c r="N200" s="327"/>
      <c r="O200" s="327"/>
      <c r="P200" s="327"/>
      <c r="Q200" s="327"/>
      <c r="R200" s="327"/>
      <c r="S200" s="327"/>
    </row>
    <row r="201" spans="1:19" s="297" customFormat="1" x14ac:dyDescent="0.25">
      <c r="A201" s="411">
        <f t="shared" si="15"/>
        <v>0</v>
      </c>
      <c r="B201" s="841" t="str">
        <f t="shared" si="14"/>
        <v xml:space="preserve"> (CAL)</v>
      </c>
      <c r="C201" s="842"/>
      <c r="D201" s="843"/>
      <c r="E201" s="417"/>
      <c r="F201" s="413">
        <f t="shared" si="16"/>
        <v>0</v>
      </c>
      <c r="G201" s="414"/>
      <c r="H201" s="515">
        <f t="shared" si="17"/>
        <v>0</v>
      </c>
      <c r="I201" s="418">
        <f t="shared" si="18"/>
        <v>0</v>
      </c>
      <c r="J201" s="419"/>
      <c r="K201" s="419"/>
      <c r="L201" s="420"/>
      <c r="M201" s="327"/>
      <c r="N201" s="327"/>
      <c r="O201" s="327"/>
      <c r="P201" s="327"/>
      <c r="Q201" s="327"/>
      <c r="R201" s="327"/>
      <c r="S201" s="327"/>
    </row>
    <row r="202" spans="1:19" s="297" customFormat="1" x14ac:dyDescent="0.25">
      <c r="A202" s="411">
        <f t="shared" si="15"/>
        <v>0</v>
      </c>
      <c r="B202" s="841" t="str">
        <f t="shared" si="14"/>
        <v xml:space="preserve"> (CAL)</v>
      </c>
      <c r="C202" s="842"/>
      <c r="D202" s="843"/>
      <c r="E202" s="417"/>
      <c r="F202" s="413">
        <f t="shared" si="16"/>
        <v>0</v>
      </c>
      <c r="G202" s="414"/>
      <c r="H202" s="515">
        <f t="shared" si="17"/>
        <v>0</v>
      </c>
      <c r="I202" s="418">
        <f t="shared" si="18"/>
        <v>0</v>
      </c>
      <c r="J202" s="419"/>
      <c r="K202" s="419"/>
      <c r="L202" s="420"/>
      <c r="M202" s="327"/>
      <c r="N202" s="327"/>
      <c r="O202" s="327"/>
      <c r="P202" s="327"/>
      <c r="Q202" s="327"/>
      <c r="R202" s="327"/>
      <c r="S202" s="327"/>
    </row>
    <row r="203" spans="1:19" s="297" customFormat="1" x14ac:dyDescent="0.25">
      <c r="A203" s="411">
        <f t="shared" si="15"/>
        <v>0</v>
      </c>
      <c r="B203" s="841" t="str">
        <f t="shared" si="14"/>
        <v xml:space="preserve"> (CAL)</v>
      </c>
      <c r="C203" s="842"/>
      <c r="D203" s="843"/>
      <c r="E203" s="417"/>
      <c r="F203" s="413">
        <f t="shared" si="16"/>
        <v>0</v>
      </c>
      <c r="G203" s="414"/>
      <c r="H203" s="515">
        <f t="shared" si="17"/>
        <v>0</v>
      </c>
      <c r="I203" s="418">
        <f t="shared" si="18"/>
        <v>0</v>
      </c>
      <c r="J203" s="419"/>
      <c r="K203" s="419"/>
      <c r="L203" s="420"/>
      <c r="M203" s="327"/>
      <c r="N203" s="327"/>
      <c r="O203" s="327"/>
      <c r="P203" s="327"/>
      <c r="Q203" s="327"/>
      <c r="R203" s="327"/>
      <c r="S203" s="327"/>
    </row>
    <row r="204" spans="1:19" s="297" customFormat="1" x14ac:dyDescent="0.25">
      <c r="A204" s="411">
        <f t="shared" si="15"/>
        <v>0</v>
      </c>
      <c r="B204" s="841" t="str">
        <f t="shared" si="14"/>
        <v xml:space="preserve"> (CAL)</v>
      </c>
      <c r="C204" s="842"/>
      <c r="D204" s="843"/>
      <c r="E204" s="417"/>
      <c r="F204" s="413">
        <f t="shared" si="16"/>
        <v>0</v>
      </c>
      <c r="G204" s="414"/>
      <c r="H204" s="515">
        <f t="shared" si="17"/>
        <v>0</v>
      </c>
      <c r="I204" s="418">
        <f t="shared" si="18"/>
        <v>0</v>
      </c>
      <c r="J204" s="419"/>
      <c r="K204" s="419"/>
      <c r="L204" s="420"/>
      <c r="M204" s="327"/>
      <c r="N204" s="327"/>
      <c r="O204" s="327"/>
      <c r="P204" s="327"/>
      <c r="Q204" s="327"/>
      <c r="R204" s="327"/>
      <c r="S204" s="327"/>
    </row>
    <row r="205" spans="1:19" s="297" customFormat="1" x14ac:dyDescent="0.25">
      <c r="A205" s="411">
        <f t="shared" si="15"/>
        <v>0</v>
      </c>
      <c r="B205" s="841" t="str">
        <f t="shared" si="14"/>
        <v xml:space="preserve"> (CAL)</v>
      </c>
      <c r="C205" s="842"/>
      <c r="D205" s="843"/>
      <c r="E205" s="417"/>
      <c r="F205" s="413">
        <f t="shared" si="16"/>
        <v>0</v>
      </c>
      <c r="G205" s="414"/>
      <c r="H205" s="515">
        <f t="shared" si="17"/>
        <v>0</v>
      </c>
      <c r="I205" s="418">
        <f t="shared" si="18"/>
        <v>0</v>
      </c>
      <c r="J205" s="419"/>
      <c r="K205" s="419"/>
      <c r="L205" s="420"/>
      <c r="M205" s="327"/>
      <c r="N205" s="327"/>
      <c r="O205" s="327"/>
      <c r="P205" s="327"/>
      <c r="Q205" s="327"/>
      <c r="R205" s="327"/>
      <c r="S205" s="327"/>
    </row>
    <row r="206" spans="1:19" s="297" customFormat="1" x14ac:dyDescent="0.25">
      <c r="A206" s="411">
        <f t="shared" si="15"/>
        <v>0</v>
      </c>
      <c r="B206" s="841" t="str">
        <f t="shared" si="14"/>
        <v xml:space="preserve"> (CAL)</v>
      </c>
      <c r="C206" s="842"/>
      <c r="D206" s="843"/>
      <c r="E206" s="417"/>
      <c r="F206" s="413">
        <f t="shared" si="16"/>
        <v>0</v>
      </c>
      <c r="G206" s="414"/>
      <c r="H206" s="515">
        <f t="shared" si="17"/>
        <v>0</v>
      </c>
      <c r="I206" s="418">
        <f t="shared" si="18"/>
        <v>0</v>
      </c>
      <c r="J206" s="419"/>
      <c r="K206" s="419"/>
      <c r="L206" s="420"/>
      <c r="M206" s="327"/>
      <c r="N206" s="327"/>
      <c r="O206" s="327"/>
      <c r="P206" s="327"/>
      <c r="Q206" s="327"/>
      <c r="R206" s="327"/>
      <c r="S206" s="327"/>
    </row>
    <row r="207" spans="1:19" s="297" customFormat="1" x14ac:dyDescent="0.25">
      <c r="A207" s="411">
        <f t="shared" si="15"/>
        <v>0</v>
      </c>
      <c r="B207" s="841" t="str">
        <f t="shared" si="14"/>
        <v xml:space="preserve"> (CAL)</v>
      </c>
      <c r="C207" s="842"/>
      <c r="D207" s="843"/>
      <c r="E207" s="417"/>
      <c r="F207" s="413">
        <f t="shared" si="16"/>
        <v>0</v>
      </c>
      <c r="G207" s="414"/>
      <c r="H207" s="515">
        <f t="shared" si="17"/>
        <v>0</v>
      </c>
      <c r="I207" s="418">
        <f t="shared" si="18"/>
        <v>0</v>
      </c>
      <c r="J207" s="419"/>
      <c r="K207" s="419"/>
      <c r="L207" s="420"/>
      <c r="M207" s="327"/>
      <c r="N207" s="327"/>
      <c r="O207" s="327"/>
      <c r="P207" s="327"/>
      <c r="Q207" s="327"/>
      <c r="R207" s="327"/>
      <c r="S207" s="327"/>
    </row>
    <row r="208" spans="1:19" s="297" customFormat="1" x14ac:dyDescent="0.25">
      <c r="A208" s="411">
        <f t="shared" si="15"/>
        <v>0</v>
      </c>
      <c r="B208" s="841" t="str">
        <f t="shared" si="14"/>
        <v xml:space="preserve"> (CAL)</v>
      </c>
      <c r="C208" s="842"/>
      <c r="D208" s="843"/>
      <c r="E208" s="417"/>
      <c r="F208" s="413">
        <f t="shared" si="16"/>
        <v>0</v>
      </c>
      <c r="G208" s="414"/>
      <c r="H208" s="515">
        <f t="shared" si="17"/>
        <v>0</v>
      </c>
      <c r="I208" s="418">
        <f t="shared" si="18"/>
        <v>0</v>
      </c>
      <c r="J208" s="419"/>
      <c r="K208" s="419"/>
      <c r="L208" s="420"/>
      <c r="M208" s="327"/>
      <c r="N208" s="327"/>
      <c r="O208" s="327"/>
      <c r="P208" s="327"/>
      <c r="Q208" s="327"/>
      <c r="R208" s="327"/>
      <c r="S208" s="327"/>
    </row>
    <row r="209" spans="1:19" s="297" customFormat="1" x14ac:dyDescent="0.25">
      <c r="A209" s="411">
        <f t="shared" si="15"/>
        <v>0</v>
      </c>
      <c r="B209" s="841" t="str">
        <f t="shared" si="14"/>
        <v xml:space="preserve"> (CAL)</v>
      </c>
      <c r="C209" s="842"/>
      <c r="D209" s="843"/>
      <c r="E209" s="417"/>
      <c r="F209" s="413">
        <f t="shared" si="16"/>
        <v>0</v>
      </c>
      <c r="G209" s="414"/>
      <c r="H209" s="515">
        <f t="shared" si="17"/>
        <v>0</v>
      </c>
      <c r="I209" s="418">
        <f t="shared" si="18"/>
        <v>0</v>
      </c>
      <c r="J209" s="419"/>
      <c r="K209" s="419"/>
      <c r="L209" s="420"/>
      <c r="M209" s="327"/>
      <c r="N209" s="327"/>
      <c r="O209" s="327"/>
      <c r="P209" s="327"/>
      <c r="Q209" s="327"/>
      <c r="R209" s="327"/>
      <c r="S209" s="327"/>
    </row>
    <row r="210" spans="1:19" s="297" customFormat="1" x14ac:dyDescent="0.25">
      <c r="A210" s="411">
        <f t="shared" si="15"/>
        <v>0</v>
      </c>
      <c r="B210" s="841" t="str">
        <f t="shared" si="14"/>
        <v xml:space="preserve"> (CAL)</v>
      </c>
      <c r="C210" s="842"/>
      <c r="D210" s="843"/>
      <c r="E210" s="417"/>
      <c r="F210" s="413">
        <f t="shared" si="16"/>
        <v>0</v>
      </c>
      <c r="G210" s="414"/>
      <c r="H210" s="515">
        <f t="shared" si="17"/>
        <v>0</v>
      </c>
      <c r="I210" s="418">
        <f t="shared" si="18"/>
        <v>0</v>
      </c>
      <c r="J210" s="419"/>
      <c r="K210" s="419"/>
      <c r="L210" s="420"/>
      <c r="M210" s="327"/>
      <c r="N210" s="327"/>
      <c r="O210" s="327"/>
      <c r="P210" s="327"/>
      <c r="Q210" s="327"/>
      <c r="R210" s="327"/>
      <c r="S210" s="327"/>
    </row>
    <row r="211" spans="1:19" s="297" customFormat="1" x14ac:dyDescent="0.25">
      <c r="A211" s="411">
        <f t="shared" si="15"/>
        <v>0</v>
      </c>
      <c r="B211" s="841" t="str">
        <f t="shared" si="14"/>
        <v xml:space="preserve"> (CAL)</v>
      </c>
      <c r="C211" s="842"/>
      <c r="D211" s="843"/>
      <c r="E211" s="417"/>
      <c r="F211" s="413">
        <f t="shared" si="16"/>
        <v>0</v>
      </c>
      <c r="G211" s="414"/>
      <c r="H211" s="515">
        <f t="shared" si="17"/>
        <v>0</v>
      </c>
      <c r="I211" s="418">
        <f t="shared" si="18"/>
        <v>0</v>
      </c>
      <c r="J211" s="419"/>
      <c r="K211" s="419"/>
      <c r="L211" s="420"/>
      <c r="M211" s="327"/>
      <c r="N211" s="327"/>
      <c r="O211" s="327"/>
      <c r="P211" s="327"/>
      <c r="Q211" s="327"/>
      <c r="R211" s="327"/>
      <c r="S211" s="327"/>
    </row>
    <row r="212" spans="1:19" s="297" customFormat="1" x14ac:dyDescent="0.25">
      <c r="A212" s="411">
        <f t="shared" si="15"/>
        <v>0</v>
      </c>
      <c r="B212" s="841" t="str">
        <f t="shared" si="14"/>
        <v xml:space="preserve"> (CAL)</v>
      </c>
      <c r="C212" s="842"/>
      <c r="D212" s="843"/>
      <c r="E212" s="417"/>
      <c r="F212" s="413">
        <f t="shared" si="16"/>
        <v>0</v>
      </c>
      <c r="G212" s="414"/>
      <c r="H212" s="515">
        <f t="shared" si="17"/>
        <v>0</v>
      </c>
      <c r="I212" s="418">
        <f t="shared" si="18"/>
        <v>0</v>
      </c>
      <c r="J212" s="419"/>
      <c r="K212" s="419"/>
      <c r="L212" s="420"/>
      <c r="M212" s="327"/>
      <c r="N212" s="327"/>
      <c r="O212" s="327"/>
      <c r="P212" s="327"/>
      <c r="Q212" s="327"/>
      <c r="R212" s="327"/>
      <c r="S212" s="327"/>
    </row>
    <row r="213" spans="1:19" s="297" customFormat="1" x14ac:dyDescent="0.25">
      <c r="A213" s="411">
        <f t="shared" si="15"/>
        <v>0</v>
      </c>
      <c r="B213" s="841" t="str">
        <f t="shared" si="14"/>
        <v xml:space="preserve"> (CAL)</v>
      </c>
      <c r="C213" s="842"/>
      <c r="D213" s="843"/>
      <c r="E213" s="417"/>
      <c r="F213" s="413">
        <f t="shared" si="16"/>
        <v>0</v>
      </c>
      <c r="G213" s="414"/>
      <c r="H213" s="515">
        <f t="shared" si="17"/>
        <v>0</v>
      </c>
      <c r="I213" s="418">
        <f t="shared" si="18"/>
        <v>0</v>
      </c>
      <c r="J213" s="419"/>
      <c r="K213" s="419"/>
      <c r="L213" s="420"/>
      <c r="M213" s="327"/>
      <c r="N213" s="327"/>
      <c r="O213" s="327"/>
      <c r="P213" s="327"/>
      <c r="Q213" s="327"/>
      <c r="R213" s="327"/>
      <c r="S213" s="327"/>
    </row>
    <row r="214" spans="1:19" s="297" customFormat="1" x14ac:dyDescent="0.25">
      <c r="A214" s="411">
        <f t="shared" si="15"/>
        <v>0</v>
      </c>
      <c r="B214" s="841" t="str">
        <f t="shared" si="14"/>
        <v xml:space="preserve"> (CAL)</v>
      </c>
      <c r="C214" s="842"/>
      <c r="D214" s="843"/>
      <c r="E214" s="417"/>
      <c r="F214" s="413">
        <f t="shared" si="16"/>
        <v>0</v>
      </c>
      <c r="G214" s="414"/>
      <c r="H214" s="515">
        <f t="shared" si="17"/>
        <v>0</v>
      </c>
      <c r="I214" s="418">
        <f t="shared" si="18"/>
        <v>0</v>
      </c>
      <c r="J214" s="419"/>
      <c r="K214" s="419"/>
      <c r="L214" s="420"/>
      <c r="M214" s="327"/>
      <c r="N214" s="327"/>
      <c r="O214" s="327"/>
      <c r="P214" s="327"/>
      <c r="Q214" s="327"/>
      <c r="R214" s="327"/>
      <c r="S214" s="327"/>
    </row>
    <row r="215" spans="1:19" s="297" customFormat="1" x14ac:dyDescent="0.25">
      <c r="A215" s="411">
        <f t="shared" si="15"/>
        <v>0</v>
      </c>
      <c r="B215" s="841" t="str">
        <f t="shared" si="14"/>
        <v xml:space="preserve"> (CAL)</v>
      </c>
      <c r="C215" s="842"/>
      <c r="D215" s="843"/>
      <c r="E215" s="417"/>
      <c r="F215" s="413">
        <f t="shared" si="16"/>
        <v>0</v>
      </c>
      <c r="G215" s="414"/>
      <c r="H215" s="515">
        <f t="shared" si="17"/>
        <v>0</v>
      </c>
      <c r="I215" s="418">
        <f t="shared" si="18"/>
        <v>0</v>
      </c>
      <c r="J215" s="419"/>
      <c r="K215" s="419"/>
      <c r="L215" s="420"/>
      <c r="M215" s="327"/>
      <c r="N215" s="327"/>
      <c r="O215" s="327"/>
      <c r="P215" s="327"/>
      <c r="Q215" s="327"/>
      <c r="R215" s="327"/>
      <c r="S215" s="327"/>
    </row>
    <row r="216" spans="1:19" s="297" customFormat="1" x14ac:dyDescent="0.25">
      <c r="A216" s="411">
        <f t="shared" si="15"/>
        <v>0</v>
      </c>
      <c r="B216" s="841" t="str">
        <f t="shared" si="14"/>
        <v xml:space="preserve"> (CAL)</v>
      </c>
      <c r="C216" s="842"/>
      <c r="D216" s="843"/>
      <c r="E216" s="417"/>
      <c r="F216" s="413">
        <f t="shared" si="16"/>
        <v>0</v>
      </c>
      <c r="G216" s="414"/>
      <c r="H216" s="515">
        <f t="shared" si="17"/>
        <v>0</v>
      </c>
      <c r="I216" s="418">
        <f t="shared" si="18"/>
        <v>0</v>
      </c>
      <c r="J216" s="419"/>
      <c r="K216" s="419"/>
      <c r="L216" s="420"/>
      <c r="M216" s="327"/>
      <c r="N216" s="327"/>
      <c r="O216" s="327"/>
      <c r="P216" s="327"/>
      <c r="Q216" s="327"/>
      <c r="R216" s="327"/>
      <c r="S216" s="327"/>
    </row>
    <row r="217" spans="1:19" s="297" customFormat="1" x14ac:dyDescent="0.25">
      <c r="A217" s="411">
        <f t="shared" si="15"/>
        <v>0</v>
      </c>
      <c r="B217" s="841" t="str">
        <f t="shared" si="14"/>
        <v xml:space="preserve"> (CAL)</v>
      </c>
      <c r="C217" s="842"/>
      <c r="D217" s="843"/>
      <c r="E217" s="417"/>
      <c r="F217" s="413">
        <f t="shared" si="16"/>
        <v>0</v>
      </c>
      <c r="G217" s="414"/>
      <c r="H217" s="515">
        <f t="shared" si="17"/>
        <v>0</v>
      </c>
      <c r="I217" s="418">
        <f t="shared" si="18"/>
        <v>0</v>
      </c>
      <c r="J217" s="419"/>
      <c r="K217" s="419"/>
      <c r="L217" s="420"/>
      <c r="M217" s="327"/>
      <c r="N217" s="327"/>
      <c r="O217" s="327"/>
      <c r="P217" s="327"/>
      <c r="Q217" s="327"/>
      <c r="R217" s="327"/>
      <c r="S217" s="327"/>
    </row>
    <row r="218" spans="1:19" s="297" customFormat="1" x14ac:dyDescent="0.25">
      <c r="A218" s="411">
        <f t="shared" si="15"/>
        <v>0</v>
      </c>
      <c r="B218" s="841" t="str">
        <f t="shared" si="14"/>
        <v xml:space="preserve"> (CAL)</v>
      </c>
      <c r="C218" s="842"/>
      <c r="D218" s="843"/>
      <c r="E218" s="417"/>
      <c r="F218" s="413">
        <f t="shared" si="16"/>
        <v>0</v>
      </c>
      <c r="G218" s="414"/>
      <c r="H218" s="515">
        <f t="shared" si="17"/>
        <v>0</v>
      </c>
      <c r="I218" s="418">
        <f t="shared" si="18"/>
        <v>0</v>
      </c>
      <c r="J218" s="419"/>
      <c r="K218" s="419"/>
      <c r="L218" s="420"/>
      <c r="M218" s="327"/>
      <c r="N218" s="327"/>
      <c r="O218" s="327"/>
      <c r="P218" s="327"/>
      <c r="Q218" s="327"/>
      <c r="R218" s="327"/>
      <c r="S218" s="327"/>
    </row>
    <row r="219" spans="1:19" s="297" customFormat="1" x14ac:dyDescent="0.25">
      <c r="A219" s="411">
        <f t="shared" si="15"/>
        <v>0</v>
      </c>
      <c r="B219" s="841" t="str">
        <f t="shared" si="14"/>
        <v xml:space="preserve"> (CAL)</v>
      </c>
      <c r="C219" s="842"/>
      <c r="D219" s="843"/>
      <c r="E219" s="417"/>
      <c r="F219" s="413">
        <f t="shared" si="16"/>
        <v>0</v>
      </c>
      <c r="G219" s="414"/>
      <c r="H219" s="515">
        <f t="shared" si="17"/>
        <v>0</v>
      </c>
      <c r="I219" s="418">
        <f t="shared" si="18"/>
        <v>0</v>
      </c>
      <c r="J219" s="419"/>
      <c r="K219" s="419"/>
      <c r="L219" s="420"/>
      <c r="M219" s="327"/>
      <c r="N219" s="327"/>
      <c r="O219" s="327"/>
      <c r="P219" s="327"/>
      <c r="Q219" s="327"/>
      <c r="R219" s="327"/>
      <c r="S219" s="327"/>
    </row>
    <row r="220" spans="1:19" s="297" customFormat="1" x14ac:dyDescent="0.25">
      <c r="A220" s="421">
        <f t="shared" si="15"/>
        <v>0</v>
      </c>
      <c r="B220" s="860" t="str">
        <f t="shared" si="14"/>
        <v xml:space="preserve"> (CAL)</v>
      </c>
      <c r="C220" s="861"/>
      <c r="D220" s="861"/>
      <c r="E220" s="422"/>
      <c r="F220" s="413">
        <f t="shared" si="16"/>
        <v>0</v>
      </c>
      <c r="G220" s="414"/>
      <c r="H220" s="516">
        <f t="shared" si="17"/>
        <v>0</v>
      </c>
      <c r="I220" s="418">
        <f t="shared" si="18"/>
        <v>0</v>
      </c>
      <c r="J220" s="419"/>
      <c r="K220" s="419"/>
      <c r="L220" s="423"/>
      <c r="M220" s="327"/>
      <c r="N220" s="327"/>
      <c r="O220" s="327"/>
      <c r="P220" s="327"/>
      <c r="Q220" s="327"/>
      <c r="R220" s="327"/>
      <c r="S220" s="327"/>
    </row>
    <row r="221" spans="1:19" s="297" customFormat="1" x14ac:dyDescent="0.25">
      <c r="A221" s="424" t="s">
        <v>215</v>
      </c>
      <c r="B221" s="872" t="str">
        <f t="shared" si="14"/>
        <v>Fringe Benefits</v>
      </c>
      <c r="C221" s="873"/>
      <c r="D221" s="873"/>
      <c r="E221" s="425"/>
      <c r="F221" s="426"/>
      <c r="G221" s="409"/>
      <c r="H221" s="513"/>
      <c r="I221" s="514"/>
      <c r="J221" s="514"/>
      <c r="K221" s="514"/>
      <c r="L221" s="410"/>
      <c r="M221" s="327"/>
      <c r="N221" s="327"/>
      <c r="O221" s="327"/>
      <c r="P221" s="327"/>
      <c r="Q221" s="327"/>
      <c r="R221" s="327"/>
      <c r="S221" s="327"/>
    </row>
    <row r="222" spans="1:19" s="297" customFormat="1" x14ac:dyDescent="0.25">
      <c r="A222" s="411">
        <f t="shared" ref="A222:A250" si="19">IF(F222&gt;0,"show",0)</f>
        <v>0</v>
      </c>
      <c r="B222" s="841" t="str">
        <f t="shared" si="14"/>
        <v>John Doe</v>
      </c>
      <c r="C222" s="842"/>
      <c r="D222" s="843"/>
      <c r="E222" s="412"/>
      <c r="F222" s="413">
        <f t="shared" ref="F222:F247" si="20">IF(H119&lt;&gt;"N/A",F119-E119,0)</f>
        <v>0</v>
      </c>
      <c r="G222" s="414"/>
      <c r="H222" s="515">
        <f t="shared" ref="H222:H247" si="21">IF($H119="College",F222,0)</f>
        <v>0</v>
      </c>
      <c r="I222" s="418">
        <f t="shared" ref="I222:I247" si="22">IF($H119="College",G222,0)</f>
        <v>0</v>
      </c>
      <c r="J222" s="419"/>
      <c r="K222" s="419"/>
      <c r="L222" s="415"/>
      <c r="M222" s="327"/>
      <c r="N222" s="327"/>
      <c r="O222" s="327"/>
      <c r="P222" s="327"/>
      <c r="Q222" s="327"/>
      <c r="R222" s="327"/>
      <c r="S222" s="327"/>
    </row>
    <row r="223" spans="1:19" s="297" customFormat="1" x14ac:dyDescent="0.25">
      <c r="A223" s="411">
        <f t="shared" si="19"/>
        <v>0</v>
      </c>
      <c r="B223" s="841" t="str">
        <f t="shared" si="14"/>
        <v>Jane Doe</v>
      </c>
      <c r="C223" s="842"/>
      <c r="D223" s="843"/>
      <c r="E223" s="417"/>
      <c r="F223" s="413">
        <f t="shared" si="20"/>
        <v>0</v>
      </c>
      <c r="G223" s="414"/>
      <c r="H223" s="515">
        <f t="shared" si="21"/>
        <v>0</v>
      </c>
      <c r="I223" s="418">
        <f t="shared" si="22"/>
        <v>0</v>
      </c>
      <c r="J223" s="419"/>
      <c r="K223" s="419"/>
      <c r="L223" s="415"/>
      <c r="M223" s="327"/>
      <c r="N223" s="327"/>
      <c r="O223" s="327"/>
      <c r="P223" s="327"/>
      <c r="Q223" s="327"/>
      <c r="R223" s="327"/>
      <c r="S223" s="327"/>
    </row>
    <row r="224" spans="1:19" s="297" customFormat="1" x14ac:dyDescent="0.25">
      <c r="A224" s="411">
        <f t="shared" si="19"/>
        <v>0</v>
      </c>
      <c r="B224" s="841" t="str">
        <f t="shared" si="14"/>
        <v>TBD</v>
      </c>
      <c r="C224" s="842"/>
      <c r="D224" s="843"/>
      <c r="E224" s="417"/>
      <c r="F224" s="413">
        <f t="shared" si="20"/>
        <v>0</v>
      </c>
      <c r="G224" s="414"/>
      <c r="H224" s="515">
        <f t="shared" si="21"/>
        <v>0</v>
      </c>
      <c r="I224" s="418">
        <f t="shared" si="22"/>
        <v>0</v>
      </c>
      <c r="J224" s="419"/>
      <c r="K224" s="419"/>
      <c r="L224" s="415"/>
      <c r="M224" s="327"/>
      <c r="N224" s="327"/>
      <c r="O224" s="327"/>
      <c r="P224" s="327"/>
      <c r="Q224" s="327"/>
      <c r="R224" s="327"/>
      <c r="S224" s="327"/>
    </row>
    <row r="225" spans="1:19" s="297" customFormat="1" x14ac:dyDescent="0.25">
      <c r="A225" s="411">
        <f t="shared" si="19"/>
        <v>0</v>
      </c>
      <c r="B225" s="841" t="str">
        <f t="shared" si="14"/>
        <v/>
      </c>
      <c r="C225" s="842"/>
      <c r="D225" s="843"/>
      <c r="E225" s="417"/>
      <c r="F225" s="413">
        <f t="shared" si="20"/>
        <v>0</v>
      </c>
      <c r="G225" s="414"/>
      <c r="H225" s="515">
        <f t="shared" si="21"/>
        <v>0</v>
      </c>
      <c r="I225" s="418">
        <f t="shared" si="22"/>
        <v>0</v>
      </c>
      <c r="J225" s="419"/>
      <c r="K225" s="419"/>
      <c r="L225" s="415"/>
      <c r="M225" s="327"/>
      <c r="N225" s="327"/>
      <c r="O225" s="327"/>
      <c r="P225" s="327"/>
      <c r="Q225" s="327"/>
      <c r="R225" s="327"/>
      <c r="S225" s="327"/>
    </row>
    <row r="226" spans="1:19" s="297" customFormat="1" x14ac:dyDescent="0.25">
      <c r="A226" s="411">
        <f t="shared" si="19"/>
        <v>0</v>
      </c>
      <c r="B226" s="841" t="str">
        <f t="shared" ref="B226:B247" si="23">IF(H123&lt;&gt;"",B123,"")</f>
        <v/>
      </c>
      <c r="C226" s="842"/>
      <c r="D226" s="843"/>
      <c r="E226" s="417"/>
      <c r="F226" s="413">
        <f t="shared" si="20"/>
        <v>0</v>
      </c>
      <c r="G226" s="414"/>
      <c r="H226" s="515">
        <f t="shared" si="21"/>
        <v>0</v>
      </c>
      <c r="I226" s="418">
        <f t="shared" si="22"/>
        <v>0</v>
      </c>
      <c r="J226" s="419"/>
      <c r="K226" s="419"/>
      <c r="L226" s="415"/>
      <c r="M226" s="327"/>
      <c r="N226" s="327"/>
      <c r="O226" s="327"/>
      <c r="P226" s="327"/>
      <c r="Q226" s="327"/>
      <c r="R226" s="327"/>
      <c r="S226" s="327"/>
    </row>
    <row r="227" spans="1:19" s="297" customFormat="1" x14ac:dyDescent="0.25">
      <c r="A227" s="411">
        <f t="shared" si="19"/>
        <v>0</v>
      </c>
      <c r="B227" s="841" t="str">
        <f t="shared" si="23"/>
        <v/>
      </c>
      <c r="C227" s="842"/>
      <c r="D227" s="843"/>
      <c r="E227" s="417"/>
      <c r="F227" s="413">
        <f t="shared" si="20"/>
        <v>0</v>
      </c>
      <c r="G227" s="414"/>
      <c r="H227" s="515">
        <f t="shared" si="21"/>
        <v>0</v>
      </c>
      <c r="I227" s="418">
        <f t="shared" si="22"/>
        <v>0</v>
      </c>
      <c r="J227" s="419"/>
      <c r="K227" s="419"/>
      <c r="L227" s="415"/>
      <c r="M227" s="327"/>
      <c r="N227" s="327"/>
      <c r="O227" s="327"/>
      <c r="P227" s="327"/>
      <c r="Q227" s="327"/>
      <c r="R227" s="327"/>
      <c r="S227" s="327"/>
    </row>
    <row r="228" spans="1:19" s="297" customFormat="1" x14ac:dyDescent="0.25">
      <c r="A228" s="411">
        <f t="shared" si="19"/>
        <v>0</v>
      </c>
      <c r="B228" s="841" t="str">
        <f t="shared" si="23"/>
        <v/>
      </c>
      <c r="C228" s="842"/>
      <c r="D228" s="843"/>
      <c r="E228" s="417"/>
      <c r="F228" s="413">
        <f t="shared" si="20"/>
        <v>0</v>
      </c>
      <c r="G228" s="414"/>
      <c r="H228" s="515">
        <f t="shared" si="21"/>
        <v>0</v>
      </c>
      <c r="I228" s="418">
        <f t="shared" si="22"/>
        <v>0</v>
      </c>
      <c r="J228" s="419"/>
      <c r="K228" s="419"/>
      <c r="L228" s="415"/>
      <c r="M228" s="327"/>
      <c r="N228" s="327"/>
      <c r="O228" s="327"/>
      <c r="P228" s="327"/>
      <c r="Q228" s="327"/>
      <c r="R228" s="327"/>
      <c r="S228" s="327"/>
    </row>
    <row r="229" spans="1:19" s="297" customFormat="1" x14ac:dyDescent="0.25">
      <c r="A229" s="411">
        <f t="shared" si="19"/>
        <v>0</v>
      </c>
      <c r="B229" s="841" t="str">
        <f t="shared" si="23"/>
        <v/>
      </c>
      <c r="C229" s="842"/>
      <c r="D229" s="843"/>
      <c r="E229" s="417"/>
      <c r="F229" s="413">
        <f t="shared" si="20"/>
        <v>0</v>
      </c>
      <c r="G229" s="414"/>
      <c r="H229" s="515">
        <f t="shared" si="21"/>
        <v>0</v>
      </c>
      <c r="I229" s="418">
        <f t="shared" si="22"/>
        <v>0</v>
      </c>
      <c r="J229" s="419"/>
      <c r="K229" s="419"/>
      <c r="L229" s="415"/>
      <c r="M229" s="327"/>
      <c r="N229" s="327"/>
      <c r="O229" s="327"/>
      <c r="P229" s="327"/>
      <c r="Q229" s="327"/>
      <c r="R229" s="327"/>
      <c r="S229" s="327"/>
    </row>
    <row r="230" spans="1:19" s="297" customFormat="1" x14ac:dyDescent="0.25">
      <c r="A230" s="411">
        <f t="shared" si="19"/>
        <v>0</v>
      </c>
      <c r="B230" s="841" t="str">
        <f t="shared" si="23"/>
        <v/>
      </c>
      <c r="C230" s="842"/>
      <c r="D230" s="843"/>
      <c r="E230" s="417"/>
      <c r="F230" s="413">
        <f t="shared" si="20"/>
        <v>0</v>
      </c>
      <c r="G230" s="414"/>
      <c r="H230" s="515">
        <f t="shared" si="21"/>
        <v>0</v>
      </c>
      <c r="I230" s="418">
        <f t="shared" si="22"/>
        <v>0</v>
      </c>
      <c r="J230" s="419"/>
      <c r="K230" s="419"/>
      <c r="L230" s="415"/>
      <c r="M230" s="327"/>
      <c r="N230" s="327"/>
      <c r="O230" s="327"/>
      <c r="P230" s="327"/>
      <c r="Q230" s="327"/>
      <c r="R230" s="327"/>
      <c r="S230" s="327"/>
    </row>
    <row r="231" spans="1:19" s="297" customFormat="1" x14ac:dyDescent="0.25">
      <c r="A231" s="411">
        <f t="shared" si="19"/>
        <v>0</v>
      </c>
      <c r="B231" s="841" t="str">
        <f t="shared" si="23"/>
        <v/>
      </c>
      <c r="C231" s="842"/>
      <c r="D231" s="843"/>
      <c r="E231" s="417"/>
      <c r="F231" s="413">
        <f t="shared" si="20"/>
        <v>0</v>
      </c>
      <c r="G231" s="414"/>
      <c r="H231" s="515">
        <f t="shared" si="21"/>
        <v>0</v>
      </c>
      <c r="I231" s="418">
        <f t="shared" si="22"/>
        <v>0</v>
      </c>
      <c r="J231" s="419"/>
      <c r="K231" s="419"/>
      <c r="L231" s="415"/>
      <c r="M231" s="327"/>
      <c r="N231" s="327"/>
      <c r="O231" s="327"/>
      <c r="P231" s="327"/>
      <c r="Q231" s="327"/>
      <c r="R231" s="327"/>
      <c r="S231" s="327"/>
    </row>
    <row r="232" spans="1:19" s="297" customFormat="1" x14ac:dyDescent="0.25">
      <c r="A232" s="411">
        <f t="shared" si="19"/>
        <v>0</v>
      </c>
      <c r="B232" s="841" t="str">
        <f t="shared" si="23"/>
        <v/>
      </c>
      <c r="C232" s="842"/>
      <c r="D232" s="843"/>
      <c r="E232" s="417"/>
      <c r="F232" s="413">
        <f t="shared" si="20"/>
        <v>0</v>
      </c>
      <c r="G232" s="414"/>
      <c r="H232" s="515">
        <f t="shared" si="21"/>
        <v>0</v>
      </c>
      <c r="I232" s="418">
        <f t="shared" si="22"/>
        <v>0</v>
      </c>
      <c r="J232" s="419"/>
      <c r="K232" s="419"/>
      <c r="L232" s="415"/>
      <c r="M232" s="327"/>
      <c r="N232" s="327"/>
      <c r="O232" s="327"/>
      <c r="P232" s="327"/>
      <c r="Q232" s="327"/>
      <c r="R232" s="327"/>
      <c r="S232" s="327"/>
    </row>
    <row r="233" spans="1:19" s="297" customFormat="1" x14ac:dyDescent="0.25">
      <c r="A233" s="411">
        <f t="shared" si="19"/>
        <v>0</v>
      </c>
      <c r="B233" s="841" t="str">
        <f t="shared" si="23"/>
        <v/>
      </c>
      <c r="C233" s="842"/>
      <c r="D233" s="843"/>
      <c r="E233" s="417"/>
      <c r="F233" s="413">
        <f t="shared" si="20"/>
        <v>0</v>
      </c>
      <c r="G233" s="414"/>
      <c r="H233" s="515">
        <f t="shared" si="21"/>
        <v>0</v>
      </c>
      <c r="I233" s="418">
        <f t="shared" si="22"/>
        <v>0</v>
      </c>
      <c r="J233" s="419"/>
      <c r="K233" s="419"/>
      <c r="L233" s="415"/>
      <c r="M233" s="327"/>
      <c r="N233" s="327"/>
      <c r="O233" s="327"/>
      <c r="P233" s="327"/>
      <c r="Q233" s="327"/>
      <c r="R233" s="327"/>
      <c r="S233" s="327"/>
    </row>
    <row r="234" spans="1:19" s="297" customFormat="1" x14ac:dyDescent="0.25">
      <c r="A234" s="411">
        <f t="shared" si="19"/>
        <v>0</v>
      </c>
      <c r="B234" s="841" t="str">
        <f t="shared" si="23"/>
        <v/>
      </c>
      <c r="C234" s="842"/>
      <c r="D234" s="843"/>
      <c r="E234" s="417"/>
      <c r="F234" s="413">
        <f t="shared" si="20"/>
        <v>0</v>
      </c>
      <c r="G234" s="414"/>
      <c r="H234" s="515">
        <f t="shared" si="21"/>
        <v>0</v>
      </c>
      <c r="I234" s="418">
        <f t="shared" si="22"/>
        <v>0</v>
      </c>
      <c r="J234" s="419"/>
      <c r="K234" s="419"/>
      <c r="L234" s="415"/>
      <c r="M234" s="327"/>
      <c r="N234" s="327"/>
      <c r="O234" s="327"/>
      <c r="P234" s="327"/>
      <c r="Q234" s="327"/>
      <c r="R234" s="327"/>
      <c r="S234" s="327"/>
    </row>
    <row r="235" spans="1:19" s="297" customFormat="1" x14ac:dyDescent="0.25">
      <c r="A235" s="411">
        <f t="shared" si="19"/>
        <v>0</v>
      </c>
      <c r="B235" s="841" t="str">
        <f t="shared" si="23"/>
        <v/>
      </c>
      <c r="C235" s="842"/>
      <c r="D235" s="843"/>
      <c r="E235" s="417"/>
      <c r="F235" s="413">
        <f t="shared" si="20"/>
        <v>0</v>
      </c>
      <c r="G235" s="414"/>
      <c r="H235" s="515">
        <f t="shared" si="21"/>
        <v>0</v>
      </c>
      <c r="I235" s="418">
        <f t="shared" si="22"/>
        <v>0</v>
      </c>
      <c r="J235" s="419"/>
      <c r="K235" s="419"/>
      <c r="L235" s="415"/>
      <c r="M235" s="327"/>
      <c r="N235" s="327"/>
      <c r="O235" s="327"/>
      <c r="P235" s="327"/>
      <c r="Q235" s="327"/>
      <c r="R235" s="327"/>
      <c r="S235" s="327"/>
    </row>
    <row r="236" spans="1:19" s="297" customFormat="1" x14ac:dyDescent="0.25">
      <c r="A236" s="411">
        <f t="shared" si="19"/>
        <v>0</v>
      </c>
      <c r="B236" s="841" t="str">
        <f t="shared" si="23"/>
        <v/>
      </c>
      <c r="C236" s="842"/>
      <c r="D236" s="843"/>
      <c r="E236" s="417"/>
      <c r="F236" s="413">
        <f t="shared" si="20"/>
        <v>0</v>
      </c>
      <c r="G236" s="414"/>
      <c r="H236" s="515">
        <f t="shared" si="21"/>
        <v>0</v>
      </c>
      <c r="I236" s="418">
        <f t="shared" si="22"/>
        <v>0</v>
      </c>
      <c r="J236" s="419"/>
      <c r="K236" s="419"/>
      <c r="L236" s="415"/>
      <c r="M236" s="327"/>
      <c r="N236" s="327"/>
      <c r="O236" s="327"/>
      <c r="P236" s="327"/>
      <c r="Q236" s="327"/>
      <c r="R236" s="327"/>
      <c r="S236" s="327"/>
    </row>
    <row r="237" spans="1:19" s="297" customFormat="1" x14ac:dyDescent="0.25">
      <c r="A237" s="411">
        <f t="shared" si="19"/>
        <v>0</v>
      </c>
      <c r="B237" s="841" t="str">
        <f t="shared" si="23"/>
        <v/>
      </c>
      <c r="C237" s="842"/>
      <c r="D237" s="843"/>
      <c r="E237" s="417"/>
      <c r="F237" s="413">
        <f t="shared" si="20"/>
        <v>0</v>
      </c>
      <c r="G237" s="414"/>
      <c r="H237" s="515">
        <f t="shared" si="21"/>
        <v>0</v>
      </c>
      <c r="I237" s="418">
        <f t="shared" si="22"/>
        <v>0</v>
      </c>
      <c r="J237" s="419"/>
      <c r="K237" s="419"/>
      <c r="L237" s="415"/>
      <c r="M237" s="327"/>
      <c r="N237" s="327"/>
      <c r="O237" s="327"/>
      <c r="P237" s="327"/>
      <c r="Q237" s="327"/>
      <c r="R237" s="327"/>
      <c r="S237" s="327"/>
    </row>
    <row r="238" spans="1:19" s="297" customFormat="1" x14ac:dyDescent="0.25">
      <c r="A238" s="411">
        <f t="shared" si="19"/>
        <v>0</v>
      </c>
      <c r="B238" s="841" t="str">
        <f t="shared" si="23"/>
        <v/>
      </c>
      <c r="C238" s="842"/>
      <c r="D238" s="843"/>
      <c r="E238" s="417"/>
      <c r="F238" s="413">
        <f t="shared" si="20"/>
        <v>0</v>
      </c>
      <c r="G238" s="414"/>
      <c r="H238" s="515">
        <f t="shared" si="21"/>
        <v>0</v>
      </c>
      <c r="I238" s="418">
        <f t="shared" si="22"/>
        <v>0</v>
      </c>
      <c r="J238" s="419"/>
      <c r="K238" s="419"/>
      <c r="L238" s="415"/>
      <c r="M238" s="327"/>
      <c r="N238" s="327"/>
      <c r="O238" s="327"/>
      <c r="P238" s="327"/>
      <c r="Q238" s="327"/>
      <c r="R238" s="327"/>
      <c r="S238" s="327"/>
    </row>
    <row r="239" spans="1:19" s="297" customFormat="1" x14ac:dyDescent="0.25">
      <c r="A239" s="411">
        <f t="shared" si="19"/>
        <v>0</v>
      </c>
      <c r="B239" s="841" t="str">
        <f t="shared" si="23"/>
        <v/>
      </c>
      <c r="C239" s="842"/>
      <c r="D239" s="843"/>
      <c r="E239" s="417"/>
      <c r="F239" s="413">
        <f t="shared" si="20"/>
        <v>0</v>
      </c>
      <c r="G239" s="414"/>
      <c r="H239" s="515">
        <f t="shared" si="21"/>
        <v>0</v>
      </c>
      <c r="I239" s="418">
        <f t="shared" si="22"/>
        <v>0</v>
      </c>
      <c r="J239" s="419"/>
      <c r="K239" s="419"/>
      <c r="L239" s="415"/>
      <c r="M239" s="327"/>
      <c r="N239" s="327"/>
      <c r="O239" s="327"/>
      <c r="P239" s="327"/>
      <c r="Q239" s="327"/>
      <c r="R239" s="327"/>
      <c r="S239" s="327"/>
    </row>
    <row r="240" spans="1:19" s="297" customFormat="1" x14ac:dyDescent="0.25">
      <c r="A240" s="411">
        <f t="shared" si="19"/>
        <v>0</v>
      </c>
      <c r="B240" s="841" t="str">
        <f t="shared" si="23"/>
        <v/>
      </c>
      <c r="C240" s="842"/>
      <c r="D240" s="843"/>
      <c r="E240" s="417"/>
      <c r="F240" s="413">
        <f t="shared" si="20"/>
        <v>0</v>
      </c>
      <c r="G240" s="414"/>
      <c r="H240" s="515">
        <f t="shared" si="21"/>
        <v>0</v>
      </c>
      <c r="I240" s="418">
        <f t="shared" si="22"/>
        <v>0</v>
      </c>
      <c r="J240" s="419"/>
      <c r="K240" s="419"/>
      <c r="L240" s="415"/>
      <c r="M240" s="327"/>
      <c r="N240" s="327"/>
      <c r="O240" s="327"/>
      <c r="P240" s="327"/>
      <c r="Q240" s="327"/>
      <c r="R240" s="327"/>
      <c r="S240" s="327"/>
    </row>
    <row r="241" spans="1:19" s="297" customFormat="1" x14ac:dyDescent="0.25">
      <c r="A241" s="411">
        <f t="shared" si="19"/>
        <v>0</v>
      </c>
      <c r="B241" s="841" t="str">
        <f t="shared" si="23"/>
        <v/>
      </c>
      <c r="C241" s="842"/>
      <c r="D241" s="843"/>
      <c r="E241" s="417"/>
      <c r="F241" s="413">
        <f t="shared" si="20"/>
        <v>0</v>
      </c>
      <c r="G241" s="414"/>
      <c r="H241" s="515">
        <f t="shared" si="21"/>
        <v>0</v>
      </c>
      <c r="I241" s="418">
        <f t="shared" si="22"/>
        <v>0</v>
      </c>
      <c r="J241" s="419"/>
      <c r="K241" s="419"/>
      <c r="L241" s="415"/>
      <c r="M241" s="327"/>
      <c r="N241" s="327"/>
      <c r="O241" s="327"/>
      <c r="P241" s="327"/>
      <c r="Q241" s="327"/>
      <c r="R241" s="327"/>
      <c r="S241" s="327"/>
    </row>
    <row r="242" spans="1:19" s="297" customFormat="1" x14ac:dyDescent="0.25">
      <c r="A242" s="411">
        <f t="shared" si="19"/>
        <v>0</v>
      </c>
      <c r="B242" s="841" t="str">
        <f t="shared" si="23"/>
        <v/>
      </c>
      <c r="C242" s="842"/>
      <c r="D242" s="843"/>
      <c r="E242" s="417"/>
      <c r="F242" s="413">
        <f t="shared" si="20"/>
        <v>0</v>
      </c>
      <c r="G242" s="414"/>
      <c r="H242" s="515">
        <f t="shared" si="21"/>
        <v>0</v>
      </c>
      <c r="I242" s="418">
        <f t="shared" si="22"/>
        <v>0</v>
      </c>
      <c r="J242" s="419"/>
      <c r="K242" s="419"/>
      <c r="L242" s="415"/>
      <c r="M242" s="327"/>
      <c r="N242" s="327"/>
      <c r="O242" s="327"/>
      <c r="P242" s="327"/>
      <c r="Q242" s="327"/>
      <c r="R242" s="327"/>
      <c r="S242" s="327"/>
    </row>
    <row r="243" spans="1:19" s="297" customFormat="1" x14ac:dyDescent="0.25">
      <c r="A243" s="411">
        <f t="shared" si="19"/>
        <v>0</v>
      </c>
      <c r="B243" s="841" t="str">
        <f t="shared" si="23"/>
        <v/>
      </c>
      <c r="C243" s="842"/>
      <c r="D243" s="843"/>
      <c r="E243" s="417"/>
      <c r="F243" s="413">
        <f t="shared" si="20"/>
        <v>0</v>
      </c>
      <c r="G243" s="414"/>
      <c r="H243" s="515">
        <f t="shared" si="21"/>
        <v>0</v>
      </c>
      <c r="I243" s="418">
        <f t="shared" si="22"/>
        <v>0</v>
      </c>
      <c r="J243" s="419"/>
      <c r="K243" s="419"/>
      <c r="L243" s="415"/>
      <c r="M243" s="327"/>
      <c r="N243" s="327"/>
      <c r="O243" s="327"/>
      <c r="P243" s="327"/>
      <c r="Q243" s="327"/>
      <c r="R243" s="327"/>
      <c r="S243" s="327"/>
    </row>
    <row r="244" spans="1:19" s="297" customFormat="1" x14ac:dyDescent="0.25">
      <c r="A244" s="411">
        <f t="shared" si="19"/>
        <v>0</v>
      </c>
      <c r="B244" s="841" t="str">
        <f t="shared" si="23"/>
        <v/>
      </c>
      <c r="C244" s="842"/>
      <c r="D244" s="843"/>
      <c r="E244" s="417"/>
      <c r="F244" s="413">
        <f t="shared" si="20"/>
        <v>0</v>
      </c>
      <c r="G244" s="414"/>
      <c r="H244" s="515">
        <f t="shared" si="21"/>
        <v>0</v>
      </c>
      <c r="I244" s="418">
        <f t="shared" si="22"/>
        <v>0</v>
      </c>
      <c r="J244" s="419"/>
      <c r="K244" s="419"/>
      <c r="L244" s="415"/>
      <c r="M244" s="327"/>
      <c r="N244" s="327"/>
      <c r="O244" s="327"/>
      <c r="P244" s="327"/>
      <c r="Q244" s="327"/>
      <c r="R244" s="327"/>
      <c r="S244" s="327"/>
    </row>
    <row r="245" spans="1:19" s="297" customFormat="1" x14ac:dyDescent="0.25">
      <c r="A245" s="411">
        <f t="shared" si="19"/>
        <v>0</v>
      </c>
      <c r="B245" s="841" t="str">
        <f t="shared" si="23"/>
        <v/>
      </c>
      <c r="C245" s="842"/>
      <c r="D245" s="843"/>
      <c r="E245" s="417"/>
      <c r="F245" s="413">
        <f t="shared" si="20"/>
        <v>0</v>
      </c>
      <c r="G245" s="414"/>
      <c r="H245" s="515">
        <f t="shared" si="21"/>
        <v>0</v>
      </c>
      <c r="I245" s="418">
        <f t="shared" si="22"/>
        <v>0</v>
      </c>
      <c r="J245" s="419"/>
      <c r="K245" s="419"/>
      <c r="L245" s="415"/>
      <c r="M245" s="327"/>
      <c r="N245" s="327"/>
      <c r="O245" s="327"/>
      <c r="P245" s="327"/>
      <c r="Q245" s="327"/>
      <c r="R245" s="327"/>
      <c r="S245" s="327"/>
    </row>
    <row r="246" spans="1:19" s="297" customFormat="1" x14ac:dyDescent="0.25">
      <c r="A246" s="411">
        <f t="shared" si="19"/>
        <v>0</v>
      </c>
      <c r="B246" s="841" t="str">
        <f t="shared" si="23"/>
        <v/>
      </c>
      <c r="C246" s="842"/>
      <c r="D246" s="843"/>
      <c r="E246" s="417"/>
      <c r="F246" s="413">
        <f t="shared" si="20"/>
        <v>0</v>
      </c>
      <c r="G246" s="414"/>
      <c r="H246" s="515">
        <f t="shared" si="21"/>
        <v>0</v>
      </c>
      <c r="I246" s="418">
        <f t="shared" si="22"/>
        <v>0</v>
      </c>
      <c r="J246" s="419"/>
      <c r="K246" s="419"/>
      <c r="L246" s="415"/>
      <c r="M246" s="327"/>
      <c r="N246" s="327"/>
      <c r="O246" s="327"/>
      <c r="P246" s="327"/>
      <c r="Q246" s="327"/>
      <c r="R246" s="327"/>
      <c r="S246" s="327"/>
    </row>
    <row r="247" spans="1:19" s="297" customFormat="1" x14ac:dyDescent="0.25">
      <c r="A247" s="421">
        <f t="shared" si="19"/>
        <v>0</v>
      </c>
      <c r="B247" s="860" t="str">
        <f t="shared" si="23"/>
        <v/>
      </c>
      <c r="C247" s="861"/>
      <c r="D247" s="861"/>
      <c r="E247" s="422"/>
      <c r="F247" s="413">
        <f t="shared" si="20"/>
        <v>0</v>
      </c>
      <c r="G247" s="414"/>
      <c r="H247" s="516">
        <f t="shared" si="21"/>
        <v>0</v>
      </c>
      <c r="I247" s="418">
        <f t="shared" si="22"/>
        <v>0</v>
      </c>
      <c r="J247" s="419"/>
      <c r="K247" s="419"/>
      <c r="L247" s="427"/>
      <c r="M247" s="327"/>
      <c r="N247" s="327"/>
      <c r="O247" s="327"/>
      <c r="P247" s="327"/>
      <c r="Q247" s="327"/>
      <c r="R247" s="327"/>
      <c r="S247" s="327"/>
    </row>
    <row r="248" spans="1:19" s="297" customFormat="1" ht="26.25" x14ac:dyDescent="0.25">
      <c r="A248" s="428">
        <f t="shared" si="19"/>
        <v>0</v>
      </c>
      <c r="B248" s="855" t="str">
        <f>IF(H156&lt;&gt;"",B156,"")</f>
        <v>Space</v>
      </c>
      <c r="C248" s="856"/>
      <c r="D248" s="856"/>
      <c r="E248" s="429"/>
      <c r="F248" s="430">
        <f>IF(H156&lt;&gt;"N/A",F156,"0")</f>
        <v>0</v>
      </c>
      <c r="G248" s="431"/>
      <c r="H248" s="516">
        <f>IF($H156="College",F248,0)</f>
        <v>0</v>
      </c>
      <c r="I248" s="433"/>
      <c r="J248" s="433"/>
      <c r="K248" s="433"/>
      <c r="L248" s="380" t="s">
        <v>216</v>
      </c>
      <c r="M248" s="434"/>
      <c r="N248" s="327"/>
      <c r="O248" s="327"/>
      <c r="P248" s="327"/>
      <c r="Q248" s="327"/>
      <c r="R248" s="327"/>
      <c r="S248" s="327"/>
    </row>
    <row r="249" spans="1:19" s="297" customFormat="1" x14ac:dyDescent="0.25">
      <c r="A249" s="428" t="str">
        <f t="shared" si="19"/>
        <v>show</v>
      </c>
      <c r="B249" s="857" t="s">
        <v>249</v>
      </c>
      <c r="C249" s="856"/>
      <c r="D249" s="856"/>
      <c r="E249" s="435"/>
      <c r="F249" s="436">
        <f>(IF(COUNTIF(int_subs_yes,"yes")&gt;0,'Internal Subawards'!H118,'IDC Calculation'!T42))</f>
        <v>106459</v>
      </c>
      <c r="G249" s="437"/>
      <c r="H249" s="432">
        <f t="shared" ref="H249:H253" si="24">F249</f>
        <v>106459</v>
      </c>
      <c r="I249" s="438"/>
      <c r="J249" s="438"/>
      <c r="K249" s="438"/>
      <c r="L249" s="427"/>
      <c r="M249" s="327"/>
      <c r="N249" s="327"/>
      <c r="O249" s="327"/>
      <c r="P249" s="327"/>
      <c r="Q249" s="327"/>
      <c r="R249" s="327"/>
      <c r="S249" s="327"/>
    </row>
    <row r="250" spans="1:19" s="297" customFormat="1" x14ac:dyDescent="0.25">
      <c r="A250" s="428">
        <f t="shared" si="19"/>
        <v>0</v>
      </c>
      <c r="B250" s="857" t="s">
        <v>250</v>
      </c>
      <c r="C250" s="856"/>
      <c r="D250" s="856"/>
      <c r="E250" s="435"/>
      <c r="F250" s="439">
        <f>(IF(COUNTIF(int_subs_yes,"yes")&gt;0,F9-'Internal Subawards'!H118,F160-F249))</f>
        <v>0</v>
      </c>
      <c r="G250" s="437"/>
      <c r="H250" s="432">
        <f t="shared" si="24"/>
        <v>0</v>
      </c>
      <c r="I250" s="438"/>
      <c r="J250" s="438"/>
      <c r="K250" s="438"/>
      <c r="L250" s="427"/>
      <c r="M250" s="327"/>
      <c r="N250" s="327"/>
      <c r="O250" s="327"/>
      <c r="P250" s="327"/>
      <c r="Q250" s="327"/>
      <c r="R250" s="327"/>
      <c r="S250" s="327"/>
    </row>
    <row r="251" spans="1:19" s="297" customFormat="1" x14ac:dyDescent="0.25">
      <c r="A251" s="440" t="s">
        <v>215</v>
      </c>
      <c r="B251" s="858" t="s">
        <v>251</v>
      </c>
      <c r="C251" s="859"/>
      <c r="D251" s="856"/>
      <c r="E251" s="441"/>
      <c r="F251" s="495"/>
      <c r="G251" s="442"/>
      <c r="H251" s="443">
        <f t="shared" si="24"/>
        <v>0</v>
      </c>
      <c r="I251" s="444"/>
      <c r="J251" s="445"/>
      <c r="K251" s="445"/>
      <c r="L251" s="446"/>
      <c r="M251" s="327"/>
      <c r="N251" s="327"/>
      <c r="O251" s="327"/>
      <c r="P251" s="327"/>
      <c r="Q251" s="327"/>
      <c r="R251" s="327"/>
      <c r="S251" s="327"/>
    </row>
    <row r="252" spans="1:19" s="297" customFormat="1" x14ac:dyDescent="0.25">
      <c r="A252" s="440" t="s">
        <v>215</v>
      </c>
      <c r="B252" s="858" t="s">
        <v>252</v>
      </c>
      <c r="C252" s="856"/>
      <c r="D252" s="856"/>
      <c r="E252" s="441"/>
      <c r="F252" s="495"/>
      <c r="G252" s="442"/>
      <c r="H252" s="443">
        <f t="shared" si="24"/>
        <v>0</v>
      </c>
      <c r="I252" s="444"/>
      <c r="J252" s="445"/>
      <c r="K252" s="445"/>
      <c r="L252" s="446"/>
      <c r="M252" s="327"/>
      <c r="N252" s="327"/>
      <c r="O252" s="327"/>
      <c r="P252" s="327"/>
      <c r="Q252" s="327"/>
      <c r="R252" s="327"/>
      <c r="S252" s="327"/>
    </row>
    <row r="253" spans="1:19" s="297" customFormat="1" x14ac:dyDescent="0.25">
      <c r="A253" s="440" t="s">
        <v>215</v>
      </c>
      <c r="B253" s="858" t="s">
        <v>253</v>
      </c>
      <c r="C253" s="856"/>
      <c r="D253" s="856"/>
      <c r="E253" s="441"/>
      <c r="F253" s="495">
        <v>0</v>
      </c>
      <c r="G253" s="442"/>
      <c r="H253" s="447">
        <f t="shared" si="24"/>
        <v>0</v>
      </c>
      <c r="I253" s="444"/>
      <c r="J253" s="445"/>
      <c r="K253" s="445"/>
      <c r="L253" s="446"/>
      <c r="M253" s="327"/>
      <c r="N253" s="327"/>
      <c r="O253" s="327"/>
      <c r="P253" s="327"/>
      <c r="Q253" s="327"/>
      <c r="R253" s="327"/>
      <c r="S253" s="327"/>
    </row>
    <row r="254" spans="1:19" s="297" customFormat="1" x14ac:dyDescent="0.25">
      <c r="A254" s="428">
        <f>IF(F254&gt;0,"show",0)</f>
        <v>0</v>
      </c>
      <c r="B254" s="858"/>
      <c r="C254" s="859"/>
      <c r="D254" s="859"/>
      <c r="E254" s="448"/>
      <c r="F254" s="449"/>
      <c r="G254" s="442"/>
      <c r="H254" s="450"/>
      <c r="I254" s="451"/>
      <c r="J254" s="451"/>
      <c r="K254" s="451"/>
      <c r="L254" s="446"/>
      <c r="M254" s="327"/>
      <c r="N254" s="327"/>
      <c r="O254" s="327"/>
      <c r="P254" s="327"/>
      <c r="Q254" s="327"/>
      <c r="R254" s="327"/>
      <c r="S254" s="327"/>
    </row>
    <row r="255" spans="1:19" s="297" customFormat="1" x14ac:dyDescent="0.25">
      <c r="A255" s="428">
        <f>IF(F255&gt;0,"show",0)</f>
        <v>0</v>
      </c>
      <c r="B255" s="858"/>
      <c r="C255" s="859"/>
      <c r="D255" s="859"/>
      <c r="E255" s="448"/>
      <c r="F255" s="449"/>
      <c r="G255" s="442"/>
      <c r="H255" s="450"/>
      <c r="I255" s="451"/>
      <c r="J255" s="451"/>
      <c r="K255" s="451"/>
      <c r="L255" s="446"/>
      <c r="M255" s="327"/>
      <c r="N255" s="327"/>
      <c r="O255" s="327"/>
      <c r="P255" s="327"/>
      <c r="Q255" s="327"/>
      <c r="R255" s="327"/>
      <c r="S255" s="327"/>
    </row>
    <row r="256" spans="1:19" s="297" customFormat="1" x14ac:dyDescent="0.25">
      <c r="A256" s="428">
        <f>IF(F256&gt;0,"show",0)</f>
        <v>0</v>
      </c>
      <c r="B256" s="858"/>
      <c r="C256" s="859"/>
      <c r="D256" s="859"/>
      <c r="E256" s="448"/>
      <c r="F256" s="449"/>
      <c r="G256" s="442"/>
      <c r="H256" s="450"/>
      <c r="I256" s="451"/>
      <c r="J256" s="451"/>
      <c r="K256" s="451"/>
      <c r="L256" s="446"/>
      <c r="M256" s="327"/>
      <c r="N256" s="327"/>
      <c r="O256" s="327"/>
      <c r="P256" s="327"/>
      <c r="Q256" s="327"/>
      <c r="R256" s="327"/>
      <c r="S256" s="327"/>
    </row>
    <row r="257" spans="1:19" s="297" customFormat="1" x14ac:dyDescent="0.25">
      <c r="A257" s="428">
        <f>IF(F257&gt;0,"show",0)</f>
        <v>0</v>
      </c>
      <c r="B257" s="858"/>
      <c r="C257" s="859"/>
      <c r="D257" s="859"/>
      <c r="E257" s="448"/>
      <c r="F257" s="449"/>
      <c r="G257" s="442"/>
      <c r="H257" s="450"/>
      <c r="I257" s="451"/>
      <c r="J257" s="451"/>
      <c r="K257" s="451"/>
      <c r="L257" s="446"/>
      <c r="M257" s="327"/>
      <c r="N257" s="327"/>
      <c r="O257" s="327"/>
      <c r="P257" s="327"/>
      <c r="Q257" s="327"/>
      <c r="R257" s="327"/>
      <c r="S257" s="327"/>
    </row>
    <row r="258" spans="1:19" s="297" customFormat="1" ht="15.75" thickBot="1" x14ac:dyDescent="0.3">
      <c r="A258" s="388" t="s">
        <v>215</v>
      </c>
      <c r="B258" s="870" t="s">
        <v>254</v>
      </c>
      <c r="C258" s="871"/>
      <c r="D258" s="871"/>
      <c r="E258" s="388"/>
      <c r="F258" s="452">
        <f>SUBTOTAL(9,F194:F253)</f>
        <v>106459</v>
      </c>
      <c r="G258" s="391"/>
      <c r="H258" s="392">
        <f>SUBTOTAL(9,H194:H253)</f>
        <v>106459</v>
      </c>
      <c r="I258" s="392">
        <f>SUBTOTAL(9,I194:I253)</f>
        <v>0</v>
      </c>
      <c r="J258" s="392">
        <f t="shared" ref="J258:K258" si="25">SUBTOTAL(9,J194:J253)</f>
        <v>0</v>
      </c>
      <c r="K258" s="392">
        <f t="shared" si="25"/>
        <v>0</v>
      </c>
      <c r="L258" s="393"/>
      <c r="M258" s="327"/>
      <c r="O258" s="327"/>
      <c r="P258" s="327"/>
      <c r="Q258" s="327"/>
      <c r="R258" s="327"/>
      <c r="S258" s="327"/>
    </row>
    <row r="259" spans="1:19" s="297" customFormat="1" ht="16.5" thickTop="1" thickBot="1" x14ac:dyDescent="0.3">
      <c r="A259" s="453" t="s">
        <v>215</v>
      </c>
      <c r="B259" s="862"/>
      <c r="C259" s="863"/>
      <c r="D259" s="863"/>
      <c r="E259" s="454"/>
      <c r="F259" s="455" t="s">
        <v>215</v>
      </c>
      <c r="G259" s="456"/>
      <c r="H259" s="457"/>
      <c r="I259" s="298"/>
      <c r="J259" s="298"/>
      <c r="K259" s="298"/>
      <c r="L259" s="458"/>
      <c r="M259" s="327"/>
      <c r="N259" s="327"/>
      <c r="O259" s="327"/>
      <c r="P259" s="327"/>
      <c r="Q259" s="327"/>
      <c r="R259" s="327"/>
      <c r="S259" s="327"/>
    </row>
    <row r="260" spans="1:19" s="297" customFormat="1" ht="34.5" customHeight="1" thickTop="1" thickBot="1" x14ac:dyDescent="0.3">
      <c r="A260" s="497" t="s">
        <v>215</v>
      </c>
      <c r="B260" s="864" t="str">
        <f>"Difference between Provost Tax and Offsets 
("&amp;IF(SUM(F249:F250)-F165&lt;0,"Initial Need: "&amp;TEXT(IF(SUM(F249:F250)-F165&lt;0,SUM(F249:F250)-F165,0),"$#,###"),"")&amp;")"</f>
        <v>Difference between Provost Tax and Offsets 
(Initial Need: -$121,364)</v>
      </c>
      <c r="C260" s="865"/>
      <c r="D260" s="865"/>
      <c r="E260" s="459"/>
      <c r="F260" s="460">
        <f>-(F191-F189-F190)+F258</f>
        <v>-121364</v>
      </c>
      <c r="G260" s="461"/>
      <c r="H260" s="462"/>
      <c r="I260" s="462"/>
      <c r="J260" s="462"/>
      <c r="K260" s="462"/>
      <c r="L260" s="463"/>
      <c r="M260" s="327"/>
      <c r="N260" s="327"/>
      <c r="O260" s="327"/>
      <c r="P260" s="327"/>
      <c r="Q260" s="327"/>
      <c r="R260" s="327"/>
      <c r="S260" s="327"/>
    </row>
    <row r="261" spans="1:19" s="297" customFormat="1" ht="18" customHeight="1" thickTop="1" x14ac:dyDescent="0.25">
      <c r="A261" s="466" t="s">
        <v>215</v>
      </c>
      <c r="B261" s="464"/>
      <c r="C261" s="465"/>
      <c r="D261" s="465"/>
      <c r="E261" s="467"/>
      <c r="F261" s="468"/>
      <c r="G261" s="469"/>
      <c r="H261" s="470"/>
      <c r="I261" s="470"/>
      <c r="J261" s="470"/>
      <c r="K261" s="470"/>
      <c r="L261" s="471"/>
      <c r="M261" s="327"/>
      <c r="N261" s="327"/>
      <c r="O261" s="327"/>
      <c r="P261" s="327"/>
      <c r="Q261" s="327"/>
      <c r="R261" s="327"/>
      <c r="S261" s="327"/>
    </row>
    <row r="262" spans="1:19" s="297" customFormat="1" x14ac:dyDescent="0.25">
      <c r="A262" s="472" t="str">
        <f>IF(-F161+E260&lt;0,"Initial Impact:","")</f>
        <v/>
      </c>
      <c r="B262" s="866"/>
      <c r="C262" s="856"/>
      <c r="D262" s="867"/>
      <c r="E262" s="473"/>
      <c r="F262" s="474" t="s">
        <v>9</v>
      </c>
      <c r="G262" s="475"/>
      <c r="H262" s="476" t="s">
        <v>217</v>
      </c>
      <c r="I262" s="404" t="s">
        <v>255</v>
      </c>
      <c r="J262" s="404" t="s">
        <v>256</v>
      </c>
      <c r="K262" s="404" t="s">
        <v>257</v>
      </c>
      <c r="L262" s="477"/>
      <c r="M262" s="327"/>
      <c r="N262" s="327"/>
      <c r="O262" s="327"/>
      <c r="P262" s="327"/>
      <c r="Q262" s="327"/>
      <c r="R262" s="327"/>
      <c r="S262" s="327"/>
    </row>
    <row r="263" spans="1:19" s="297" customFormat="1" ht="38.25" customHeight="1" thickBot="1" x14ac:dyDescent="0.3">
      <c r="A263" s="478" t="str">
        <f>IF(-F161+E260&lt;0,"Initial Impact:","")</f>
        <v/>
      </c>
      <c r="B263" s="868" t="str">
        <f>"Total Cost Impact (Sponsor CS + Provost Tax Recovery)"&amp;IF(SUM(F249:F250)-F165-F161&lt;0," (Initial Impact: "&amp;TEXT(IF(SUM(F249:F250)-F165-F161&lt;0,SUM(F249:F250)-F165-F161,0),"$#,###"),"")&amp;")"</f>
        <v>Total Cost Impact (Sponsor CS + Provost Tax Recovery) (Initial Impact: -$121,364)</v>
      </c>
      <c r="C263" s="869"/>
      <c r="D263" s="869"/>
      <c r="E263" s="479" t="str">
        <f>IF(-F161+E260&lt;0,-F161+E260,"")</f>
        <v/>
      </c>
      <c r="F263" s="480">
        <f>H263+I263+J263+K263</f>
        <v>106459</v>
      </c>
      <c r="G263" s="481"/>
      <c r="H263" s="482">
        <f>H258-H191</f>
        <v>106459</v>
      </c>
      <c r="I263" s="482">
        <f t="shared" ref="I263:J263" si="26">I258-I191</f>
        <v>0</v>
      </c>
      <c r="J263" s="482">
        <f t="shared" si="26"/>
        <v>0</v>
      </c>
      <c r="K263" s="482">
        <f>K258-K191</f>
        <v>0</v>
      </c>
      <c r="L263" s="483"/>
      <c r="M263" s="327"/>
      <c r="N263" s="327"/>
      <c r="O263" s="327"/>
      <c r="P263" s="327"/>
      <c r="Q263" s="327"/>
      <c r="R263" s="327"/>
      <c r="S263" s="327"/>
    </row>
    <row r="264" spans="1:19" s="297" customFormat="1" x14ac:dyDescent="0.25">
      <c r="B264" s="327"/>
      <c r="C264" s="327"/>
      <c r="D264" s="327"/>
      <c r="E264" s="327"/>
      <c r="F264" s="434"/>
      <c r="G264" s="434"/>
      <c r="H264" s="327"/>
      <c r="I264" s="327"/>
      <c r="J264" s="327"/>
      <c r="K264" s="327"/>
      <c r="L264" s="327"/>
      <c r="M264" s="327"/>
      <c r="N264" s="327"/>
      <c r="O264" s="327"/>
      <c r="P264" s="327"/>
      <c r="Q264" s="327"/>
      <c r="R264" s="327"/>
      <c r="S264" s="327"/>
    </row>
    <row r="265" spans="1:19" s="297" customFormat="1" x14ac:dyDescent="0.25">
      <c r="B265" s="327"/>
      <c r="C265" s="327"/>
      <c r="D265" s="327"/>
      <c r="E265" s="327"/>
      <c r="F265" s="434"/>
      <c r="G265" s="327"/>
      <c r="H265" s="327"/>
      <c r="I265" s="327"/>
      <c r="J265" s="327"/>
      <c r="K265" s="327"/>
      <c r="L265" s="327"/>
      <c r="M265" s="327"/>
      <c r="N265" s="327"/>
      <c r="O265" s="327"/>
      <c r="P265" s="327"/>
      <c r="Q265" s="327"/>
      <c r="R265" s="327"/>
      <c r="S265" s="327"/>
    </row>
    <row r="266" spans="1:19" s="297" customFormat="1" x14ac:dyDescent="0.25">
      <c r="B266" s="327"/>
      <c r="C266" s="327"/>
      <c r="D266" s="327"/>
      <c r="E266" s="434"/>
      <c r="F266" s="327"/>
      <c r="G266" s="327"/>
      <c r="H266" s="434"/>
      <c r="I266" s="327"/>
      <c r="J266" s="327"/>
      <c r="K266" s="327"/>
      <c r="L266" s="327"/>
      <c r="M266" s="327"/>
      <c r="N266" s="327"/>
      <c r="O266" s="327"/>
      <c r="P266" s="327"/>
      <c r="Q266" s="327"/>
      <c r="R266" s="327"/>
      <c r="S266" s="327"/>
    </row>
    <row r="267" spans="1:19" s="297" customFormat="1" x14ac:dyDescent="0.25">
      <c r="B267" s="327"/>
      <c r="C267" s="327"/>
      <c r="D267" s="327"/>
      <c r="E267" s="327"/>
      <c r="F267" s="327"/>
      <c r="G267" s="327"/>
      <c r="H267" s="327"/>
      <c r="I267" s="327"/>
      <c r="J267" s="327"/>
      <c r="K267" s="327"/>
      <c r="L267" s="434"/>
      <c r="M267" s="327"/>
      <c r="N267" s="327"/>
      <c r="O267" s="327"/>
      <c r="P267" s="327"/>
      <c r="Q267" s="327"/>
      <c r="R267" s="327"/>
      <c r="S267" s="327"/>
    </row>
    <row r="268" spans="1:19" s="297" customFormat="1" x14ac:dyDescent="0.25">
      <c r="B268" s="327"/>
      <c r="C268" s="327"/>
      <c r="D268" s="327"/>
      <c r="E268" s="327"/>
      <c r="F268" s="327"/>
      <c r="G268" s="327"/>
      <c r="H268" s="327"/>
      <c r="I268" s="327"/>
      <c r="J268" s="327"/>
      <c r="K268" s="327"/>
      <c r="L268" s="327"/>
      <c r="M268" s="327"/>
      <c r="N268" s="327"/>
      <c r="O268" s="327"/>
      <c r="P268" s="327"/>
      <c r="Q268" s="327"/>
      <c r="R268" s="327"/>
      <c r="S268" s="327"/>
    </row>
    <row r="269" spans="1:19" s="297" customFormat="1" x14ac:dyDescent="0.25">
      <c r="B269" s="327"/>
      <c r="C269" s="327"/>
      <c r="D269" s="327"/>
      <c r="E269" s="327"/>
      <c r="F269" s="327"/>
      <c r="G269" s="327"/>
      <c r="H269" s="327"/>
      <c r="I269" s="327"/>
      <c r="J269" s="327"/>
      <c r="K269" s="327"/>
      <c r="L269" s="327"/>
      <c r="M269" s="327"/>
      <c r="N269" s="327"/>
      <c r="O269" s="327"/>
      <c r="P269" s="327"/>
      <c r="Q269" s="327"/>
      <c r="R269" s="327"/>
      <c r="S269" s="327"/>
    </row>
    <row r="270" spans="1:19" s="297" customFormat="1" x14ac:dyDescent="0.25">
      <c r="B270" s="327"/>
      <c r="C270" s="327"/>
      <c r="D270" s="327"/>
      <c r="E270" s="327"/>
      <c r="F270" s="327"/>
      <c r="G270" s="327"/>
      <c r="H270" s="327"/>
      <c r="I270" s="327"/>
      <c r="J270" s="327"/>
      <c r="K270" s="327"/>
      <c r="L270" s="327"/>
      <c r="M270" s="327"/>
      <c r="N270" s="327"/>
      <c r="O270" s="327"/>
      <c r="P270" s="327"/>
      <c r="Q270" s="327"/>
      <c r="R270" s="327"/>
      <c r="S270" s="327"/>
    </row>
    <row r="271" spans="1:19" s="297" customFormat="1" x14ac:dyDescent="0.25">
      <c r="B271" s="327"/>
      <c r="C271" s="327"/>
      <c r="D271" s="327"/>
      <c r="E271" s="327"/>
      <c r="F271" s="327"/>
      <c r="G271" s="327"/>
      <c r="H271" s="327"/>
      <c r="I271" s="327"/>
      <c r="J271" s="327"/>
      <c r="K271" s="327"/>
      <c r="L271" s="327"/>
      <c r="M271" s="327"/>
      <c r="N271" s="327"/>
      <c r="O271" s="327"/>
      <c r="P271" s="327"/>
      <c r="Q271" s="327"/>
      <c r="R271" s="327"/>
      <c r="S271" s="327"/>
    </row>
    <row r="272" spans="1:19" s="297" customFormat="1" x14ac:dyDescent="0.25">
      <c r="B272" s="327"/>
      <c r="C272" s="327"/>
      <c r="D272" s="327"/>
      <c r="E272" s="327"/>
      <c r="F272" s="327"/>
      <c r="G272" s="327"/>
      <c r="H272" s="327"/>
      <c r="I272" s="327"/>
      <c r="J272" s="327"/>
      <c r="K272" s="327"/>
      <c r="L272" s="327"/>
      <c r="M272" s="327"/>
      <c r="N272" s="327"/>
      <c r="O272" s="327"/>
      <c r="P272" s="327"/>
      <c r="Q272" s="327"/>
      <c r="R272" s="327"/>
      <c r="S272" s="327"/>
    </row>
    <row r="273" spans="2:19" s="297" customFormat="1" x14ac:dyDescent="0.25">
      <c r="B273" s="327"/>
      <c r="C273" s="327"/>
      <c r="D273" s="327"/>
      <c r="E273" s="327"/>
      <c r="F273" s="327"/>
      <c r="G273" s="327"/>
      <c r="H273" s="327"/>
      <c r="I273" s="327"/>
      <c r="J273" s="327"/>
      <c r="K273" s="327"/>
      <c r="L273" s="327"/>
      <c r="M273" s="327"/>
      <c r="N273" s="327"/>
      <c r="O273" s="327"/>
      <c r="P273" s="327"/>
      <c r="Q273" s="327"/>
      <c r="R273" s="327"/>
      <c r="S273" s="327"/>
    </row>
    <row r="274" spans="2:19" s="297" customFormat="1" x14ac:dyDescent="0.25">
      <c r="B274" s="327"/>
      <c r="C274" s="327"/>
      <c r="D274" s="327"/>
      <c r="E274" s="327"/>
      <c r="F274" s="327"/>
      <c r="G274" s="327"/>
      <c r="H274" s="327"/>
      <c r="I274" s="327"/>
      <c r="J274" s="327"/>
      <c r="K274" s="327"/>
      <c r="L274" s="327"/>
      <c r="M274" s="327"/>
      <c r="N274" s="327"/>
      <c r="O274" s="327"/>
      <c r="P274" s="327"/>
      <c r="Q274" s="327"/>
      <c r="R274" s="327"/>
      <c r="S274" s="327"/>
    </row>
    <row r="275" spans="2:19" s="297" customFormat="1" x14ac:dyDescent="0.25">
      <c r="B275" s="327"/>
      <c r="C275" s="327"/>
      <c r="D275" s="327"/>
      <c r="E275" s="327"/>
      <c r="F275" s="327"/>
      <c r="G275" s="327"/>
      <c r="H275" s="327"/>
      <c r="I275" s="327"/>
      <c r="J275" s="327"/>
      <c r="K275" s="327"/>
      <c r="L275" s="327"/>
      <c r="M275" s="327"/>
      <c r="N275" s="327"/>
      <c r="O275" s="327"/>
      <c r="P275" s="327"/>
      <c r="Q275" s="327"/>
      <c r="R275" s="327"/>
      <c r="S275" s="327"/>
    </row>
    <row r="276" spans="2:19" s="297" customFormat="1" x14ac:dyDescent="0.25">
      <c r="B276" s="327"/>
      <c r="C276" s="327"/>
      <c r="D276" s="327"/>
      <c r="E276" s="327"/>
      <c r="F276" s="327"/>
      <c r="G276" s="327"/>
      <c r="H276" s="327"/>
      <c r="I276" s="327"/>
      <c r="J276" s="327"/>
      <c r="K276" s="327"/>
      <c r="L276" s="327"/>
      <c r="M276" s="327"/>
      <c r="N276" s="327"/>
      <c r="O276" s="327"/>
      <c r="P276" s="327"/>
      <c r="Q276" s="327"/>
      <c r="R276" s="327"/>
      <c r="S276" s="327"/>
    </row>
    <row r="277" spans="2:19" s="297" customFormat="1" x14ac:dyDescent="0.25">
      <c r="B277" s="327"/>
      <c r="C277" s="327"/>
      <c r="D277" s="327"/>
      <c r="E277" s="327"/>
      <c r="F277" s="327"/>
      <c r="G277" s="327"/>
      <c r="H277" s="327"/>
      <c r="I277" s="327"/>
      <c r="J277" s="327"/>
      <c r="K277" s="327"/>
      <c r="L277" s="327"/>
      <c r="M277" s="327"/>
      <c r="N277" s="327"/>
      <c r="O277" s="327"/>
      <c r="P277" s="327"/>
      <c r="Q277" s="327"/>
      <c r="R277" s="327"/>
      <c r="S277" s="327"/>
    </row>
    <row r="278" spans="2:19" s="297" customFormat="1" x14ac:dyDescent="0.25">
      <c r="B278" s="327"/>
      <c r="C278" s="327"/>
      <c r="D278" s="327"/>
      <c r="E278" s="327"/>
      <c r="F278" s="327"/>
      <c r="G278" s="327"/>
      <c r="H278" s="327"/>
      <c r="I278" s="327"/>
      <c r="J278" s="327"/>
      <c r="K278" s="327"/>
      <c r="L278" s="327"/>
      <c r="M278" s="327"/>
      <c r="N278" s="327"/>
      <c r="O278" s="327"/>
      <c r="P278" s="327"/>
      <c r="Q278" s="327"/>
      <c r="R278" s="327"/>
      <c r="S278" s="327"/>
    </row>
    <row r="279" spans="2:19" s="297" customFormat="1" x14ac:dyDescent="0.25">
      <c r="B279" s="327"/>
      <c r="C279" s="327"/>
      <c r="D279" s="327"/>
      <c r="E279" s="327"/>
      <c r="F279" s="327"/>
      <c r="G279" s="327"/>
      <c r="H279" s="327"/>
      <c r="I279" s="327"/>
      <c r="J279" s="327"/>
      <c r="K279" s="327"/>
      <c r="L279" s="327"/>
      <c r="M279" s="327"/>
      <c r="N279" s="327"/>
      <c r="O279" s="327"/>
      <c r="P279" s="327"/>
      <c r="Q279" s="327"/>
      <c r="R279" s="327"/>
      <c r="S279" s="327"/>
    </row>
    <row r="280" spans="2:19" s="297" customFormat="1" x14ac:dyDescent="0.25">
      <c r="B280" s="327"/>
      <c r="C280" s="327"/>
      <c r="D280" s="327"/>
      <c r="E280" s="327"/>
      <c r="F280" s="327"/>
      <c r="G280" s="327"/>
      <c r="H280" s="327"/>
      <c r="I280" s="327"/>
      <c r="J280" s="327"/>
      <c r="K280" s="327"/>
      <c r="L280" s="327"/>
      <c r="M280" s="327"/>
      <c r="N280" s="327"/>
      <c r="O280" s="327"/>
      <c r="P280" s="327"/>
      <c r="Q280" s="327"/>
      <c r="R280" s="327"/>
      <c r="S280" s="327"/>
    </row>
    <row r="281" spans="2:19" s="297" customFormat="1" x14ac:dyDescent="0.25">
      <c r="B281" s="327"/>
      <c r="C281" s="327"/>
      <c r="D281" s="327"/>
      <c r="E281" s="327"/>
      <c r="F281" s="327"/>
      <c r="G281" s="327"/>
      <c r="H281" s="327"/>
      <c r="I281" s="327"/>
      <c r="J281" s="327"/>
      <c r="K281" s="327"/>
      <c r="L281" s="327"/>
      <c r="M281" s="327"/>
      <c r="N281" s="327"/>
      <c r="O281" s="327"/>
      <c r="P281" s="327"/>
      <c r="Q281" s="327"/>
      <c r="R281" s="327"/>
      <c r="S281" s="327"/>
    </row>
    <row r="282" spans="2:19" s="297" customFormat="1" x14ac:dyDescent="0.25">
      <c r="B282" s="327"/>
      <c r="C282" s="327"/>
      <c r="D282" s="327"/>
      <c r="E282" s="327"/>
      <c r="F282" s="327"/>
      <c r="G282" s="327"/>
      <c r="H282" s="327"/>
      <c r="I282" s="327"/>
      <c r="J282" s="327"/>
      <c r="K282" s="327"/>
      <c r="L282" s="327"/>
      <c r="M282" s="327"/>
      <c r="N282" s="327"/>
      <c r="O282" s="327"/>
      <c r="P282" s="327"/>
      <c r="Q282" s="327"/>
      <c r="R282" s="327"/>
      <c r="S282" s="327"/>
    </row>
    <row r="283" spans="2:19" s="297" customFormat="1" x14ac:dyDescent="0.25">
      <c r="B283" s="327"/>
      <c r="C283" s="327"/>
      <c r="D283" s="327"/>
      <c r="E283" s="327"/>
      <c r="F283" s="327"/>
      <c r="G283" s="327"/>
      <c r="H283" s="327"/>
      <c r="I283" s="327"/>
      <c r="J283" s="327"/>
      <c r="K283" s="327"/>
      <c r="L283" s="327"/>
      <c r="M283" s="327"/>
      <c r="N283" s="327"/>
      <c r="O283" s="327"/>
      <c r="P283" s="327"/>
      <c r="Q283" s="327"/>
      <c r="R283" s="327"/>
      <c r="S283" s="327"/>
    </row>
    <row r="284" spans="2:19" s="297" customFormat="1" x14ac:dyDescent="0.25">
      <c r="B284" s="327"/>
      <c r="C284" s="327"/>
      <c r="D284" s="327"/>
      <c r="E284" s="327"/>
      <c r="F284" s="327"/>
      <c r="G284" s="327"/>
      <c r="H284" s="327"/>
      <c r="I284" s="327"/>
      <c r="J284" s="327"/>
      <c r="K284" s="327"/>
      <c r="L284" s="327"/>
      <c r="M284" s="327"/>
      <c r="N284" s="327"/>
      <c r="O284" s="327"/>
      <c r="P284" s="327"/>
      <c r="Q284" s="327"/>
      <c r="R284" s="327"/>
      <c r="S284" s="327"/>
    </row>
    <row r="285" spans="2:19" s="297" customFormat="1" x14ac:dyDescent="0.25">
      <c r="B285" s="327"/>
      <c r="C285" s="327"/>
      <c r="D285" s="327"/>
      <c r="E285" s="327"/>
      <c r="F285" s="327"/>
      <c r="G285" s="327"/>
      <c r="H285" s="327"/>
      <c r="I285" s="327"/>
      <c r="J285" s="327"/>
      <c r="K285" s="327"/>
      <c r="L285" s="327"/>
      <c r="M285" s="327"/>
      <c r="N285" s="327"/>
      <c r="O285" s="327"/>
      <c r="P285" s="327"/>
      <c r="Q285" s="327"/>
      <c r="R285" s="327"/>
      <c r="S285" s="327"/>
    </row>
    <row r="286" spans="2:19" s="297" customFormat="1" x14ac:dyDescent="0.25">
      <c r="B286" s="327"/>
      <c r="C286" s="327"/>
      <c r="D286" s="327"/>
      <c r="E286" s="327"/>
      <c r="F286" s="327"/>
      <c r="G286" s="327"/>
      <c r="H286" s="327"/>
      <c r="I286" s="327"/>
      <c r="J286" s="327"/>
      <c r="K286" s="327"/>
      <c r="L286" s="327"/>
      <c r="M286" s="327"/>
      <c r="N286" s="327"/>
      <c r="O286" s="327"/>
      <c r="P286" s="327"/>
      <c r="Q286" s="327"/>
      <c r="R286" s="327"/>
      <c r="S286" s="327"/>
    </row>
    <row r="287" spans="2:19" s="297" customFormat="1" x14ac:dyDescent="0.25">
      <c r="B287" s="327"/>
      <c r="C287" s="327"/>
      <c r="D287" s="327"/>
      <c r="E287" s="327"/>
      <c r="F287" s="327"/>
      <c r="G287" s="327"/>
      <c r="H287" s="327"/>
      <c r="I287" s="327"/>
      <c r="J287" s="327"/>
      <c r="K287" s="327"/>
      <c r="L287" s="327"/>
      <c r="M287" s="327"/>
      <c r="N287" s="327"/>
      <c r="O287" s="327"/>
      <c r="P287" s="327"/>
      <c r="Q287" s="327"/>
      <c r="R287" s="327"/>
      <c r="S287" s="327"/>
    </row>
    <row r="288" spans="2:19" s="297" customFormat="1" x14ac:dyDescent="0.25">
      <c r="B288" s="327"/>
      <c r="C288" s="327"/>
      <c r="D288" s="327"/>
      <c r="E288" s="327"/>
      <c r="F288" s="327"/>
      <c r="G288" s="327"/>
      <c r="H288" s="327"/>
      <c r="I288" s="327"/>
      <c r="J288" s="327"/>
      <c r="K288" s="327"/>
      <c r="L288" s="327"/>
      <c r="M288" s="327"/>
      <c r="N288" s="327"/>
      <c r="O288" s="327"/>
      <c r="P288" s="327"/>
      <c r="Q288" s="327"/>
      <c r="R288" s="327"/>
      <c r="S288" s="327"/>
    </row>
    <row r="289" spans="2:19" s="297" customFormat="1" x14ac:dyDescent="0.25">
      <c r="B289" s="327"/>
      <c r="C289" s="327"/>
      <c r="D289" s="327"/>
      <c r="E289" s="327"/>
      <c r="F289" s="327"/>
      <c r="G289" s="327"/>
      <c r="H289" s="327"/>
      <c r="I289" s="327"/>
      <c r="J289" s="327"/>
      <c r="K289" s="327"/>
      <c r="L289" s="327"/>
      <c r="M289" s="327"/>
      <c r="N289" s="327"/>
      <c r="O289" s="327"/>
      <c r="P289" s="327"/>
      <c r="Q289" s="327"/>
      <c r="R289" s="327"/>
      <c r="S289" s="327"/>
    </row>
    <row r="290" spans="2:19" s="297" customFormat="1" x14ac:dyDescent="0.25">
      <c r="B290" s="327"/>
      <c r="C290" s="327"/>
      <c r="D290" s="327"/>
      <c r="E290" s="327"/>
      <c r="F290" s="327"/>
      <c r="G290" s="327"/>
      <c r="H290" s="327"/>
      <c r="I290" s="327"/>
      <c r="J290" s="327"/>
      <c r="K290" s="327"/>
      <c r="L290" s="327"/>
      <c r="M290" s="327"/>
      <c r="N290" s="327"/>
      <c r="O290" s="327"/>
      <c r="P290" s="327"/>
      <c r="Q290" s="327"/>
      <c r="R290" s="327"/>
      <c r="S290" s="327"/>
    </row>
    <row r="291" spans="2:19" s="297" customFormat="1" x14ac:dyDescent="0.25">
      <c r="B291" s="327"/>
      <c r="C291" s="327"/>
      <c r="D291" s="327"/>
      <c r="E291" s="327"/>
      <c r="F291" s="327"/>
      <c r="G291" s="327"/>
      <c r="H291" s="327"/>
      <c r="I291" s="327"/>
      <c r="J291" s="327"/>
      <c r="K291" s="327"/>
      <c r="L291" s="327"/>
      <c r="M291" s="327"/>
      <c r="N291" s="327"/>
      <c r="O291" s="327"/>
      <c r="P291" s="327"/>
      <c r="Q291" s="327"/>
      <c r="R291" s="327"/>
      <c r="S291" s="327"/>
    </row>
    <row r="292" spans="2:19" s="297" customFormat="1" x14ac:dyDescent="0.25">
      <c r="B292" s="327"/>
      <c r="C292" s="327"/>
      <c r="D292" s="327"/>
      <c r="E292" s="327"/>
      <c r="F292" s="327"/>
      <c r="G292" s="327"/>
      <c r="H292" s="327"/>
      <c r="I292" s="327"/>
      <c r="J292" s="327"/>
      <c r="K292" s="327"/>
      <c r="L292" s="327"/>
      <c r="M292" s="327"/>
      <c r="N292" s="327"/>
      <c r="O292" s="327"/>
      <c r="P292" s="327"/>
      <c r="Q292" s="327"/>
      <c r="R292" s="327"/>
      <c r="S292" s="327"/>
    </row>
    <row r="293" spans="2:19" s="297" customFormat="1" x14ac:dyDescent="0.25">
      <c r="B293" s="327"/>
      <c r="C293" s="327"/>
      <c r="D293" s="327"/>
      <c r="E293" s="327"/>
      <c r="F293" s="327"/>
      <c r="G293" s="327"/>
      <c r="H293" s="327"/>
      <c r="I293" s="327"/>
      <c r="J293" s="327"/>
      <c r="K293" s="327"/>
      <c r="L293" s="327"/>
      <c r="M293" s="327"/>
      <c r="N293" s="327"/>
      <c r="O293" s="327"/>
      <c r="P293" s="327"/>
      <c r="Q293" s="327"/>
      <c r="R293" s="327"/>
      <c r="S293" s="327"/>
    </row>
    <row r="294" spans="2:19" s="297" customFormat="1" x14ac:dyDescent="0.25">
      <c r="B294" s="327"/>
      <c r="C294" s="327"/>
      <c r="D294" s="327"/>
      <c r="E294" s="327"/>
      <c r="F294" s="327"/>
      <c r="G294" s="327"/>
      <c r="H294" s="327"/>
      <c r="I294" s="327"/>
      <c r="J294" s="327"/>
      <c r="K294" s="327"/>
      <c r="L294" s="327"/>
      <c r="M294" s="327"/>
      <c r="N294" s="327"/>
      <c r="O294" s="327"/>
      <c r="P294" s="327"/>
      <c r="Q294" s="327"/>
      <c r="R294" s="327"/>
      <c r="S294" s="327"/>
    </row>
    <row r="295" spans="2:19" s="297" customFormat="1" x14ac:dyDescent="0.25">
      <c r="B295" s="327"/>
      <c r="C295" s="327"/>
      <c r="D295" s="327"/>
      <c r="E295" s="327"/>
      <c r="F295" s="327"/>
      <c r="G295" s="327"/>
      <c r="H295" s="327"/>
      <c r="I295" s="327"/>
      <c r="J295" s="327"/>
      <c r="K295" s="327"/>
      <c r="L295" s="327"/>
      <c r="M295" s="327"/>
      <c r="N295" s="327"/>
      <c r="O295" s="327"/>
      <c r="P295" s="327"/>
      <c r="Q295" s="327"/>
      <c r="R295" s="327"/>
      <c r="S295" s="327"/>
    </row>
    <row r="296" spans="2:19" s="297" customFormat="1" x14ac:dyDescent="0.25">
      <c r="B296" s="327"/>
      <c r="C296" s="327"/>
      <c r="D296" s="327"/>
      <c r="E296" s="327"/>
      <c r="F296" s="327"/>
      <c r="G296" s="327"/>
      <c r="H296" s="327"/>
      <c r="I296" s="327"/>
      <c r="J296" s="327"/>
      <c r="K296" s="327"/>
      <c r="L296" s="327"/>
      <c r="M296" s="327"/>
      <c r="N296" s="327"/>
      <c r="O296" s="327"/>
      <c r="P296" s="327"/>
      <c r="Q296" s="327"/>
      <c r="R296" s="327"/>
      <c r="S296" s="327"/>
    </row>
    <row r="297" spans="2:19" s="297" customFormat="1" x14ac:dyDescent="0.25">
      <c r="B297" s="327"/>
      <c r="C297" s="327"/>
      <c r="D297" s="327"/>
      <c r="E297" s="327"/>
      <c r="F297" s="327"/>
      <c r="G297" s="327"/>
      <c r="H297" s="327"/>
      <c r="I297" s="327"/>
      <c r="J297" s="327"/>
      <c r="K297" s="327"/>
      <c r="L297" s="327"/>
      <c r="M297" s="327"/>
      <c r="N297" s="327"/>
      <c r="O297" s="327"/>
      <c r="P297" s="327"/>
      <c r="Q297" s="327"/>
      <c r="R297" s="327"/>
      <c r="S297" s="327"/>
    </row>
    <row r="298" spans="2:19" s="297" customFormat="1" x14ac:dyDescent="0.25">
      <c r="B298" s="327"/>
      <c r="C298" s="327"/>
      <c r="D298" s="327"/>
      <c r="E298" s="327"/>
      <c r="F298" s="327"/>
      <c r="G298" s="327"/>
      <c r="H298" s="327"/>
      <c r="I298" s="327"/>
      <c r="J298" s="327"/>
      <c r="K298" s="327"/>
      <c r="L298" s="327"/>
      <c r="M298" s="327"/>
      <c r="N298" s="327"/>
      <c r="O298" s="327"/>
      <c r="P298" s="327"/>
      <c r="Q298" s="327"/>
      <c r="R298" s="327"/>
      <c r="S298" s="327"/>
    </row>
    <row r="299" spans="2:19" s="297" customFormat="1" x14ac:dyDescent="0.25">
      <c r="B299" s="327"/>
      <c r="C299" s="327"/>
      <c r="D299" s="327"/>
      <c r="E299" s="327"/>
      <c r="F299" s="327"/>
      <c r="G299" s="327"/>
      <c r="H299" s="327"/>
      <c r="I299" s="327"/>
      <c r="J299" s="327"/>
      <c r="K299" s="327"/>
      <c r="L299" s="327"/>
      <c r="M299" s="327"/>
      <c r="N299" s="327"/>
      <c r="O299" s="327"/>
      <c r="P299" s="327"/>
      <c r="Q299" s="327"/>
      <c r="R299" s="327"/>
      <c r="S299" s="327"/>
    </row>
    <row r="300" spans="2:19" s="297" customFormat="1" x14ac:dyDescent="0.25">
      <c r="B300" s="327"/>
      <c r="C300" s="327"/>
      <c r="D300" s="327"/>
      <c r="E300" s="327"/>
      <c r="F300" s="327"/>
      <c r="G300" s="327"/>
      <c r="H300" s="327"/>
      <c r="I300" s="327"/>
      <c r="J300" s="327"/>
      <c r="K300" s="327"/>
      <c r="L300" s="327"/>
      <c r="M300" s="327"/>
      <c r="N300" s="327"/>
      <c r="O300" s="327"/>
      <c r="P300" s="327"/>
      <c r="Q300" s="327"/>
      <c r="R300" s="327"/>
      <c r="S300" s="327"/>
    </row>
    <row r="301" spans="2:19" s="297" customFormat="1" x14ac:dyDescent="0.25">
      <c r="B301" s="327"/>
      <c r="C301" s="327"/>
      <c r="D301" s="327"/>
      <c r="E301" s="327"/>
      <c r="F301" s="327"/>
      <c r="G301" s="327"/>
      <c r="H301" s="327"/>
      <c r="I301" s="327"/>
      <c r="J301" s="327"/>
      <c r="K301" s="327"/>
      <c r="L301" s="327"/>
      <c r="M301" s="327"/>
      <c r="N301" s="327"/>
      <c r="O301" s="327"/>
      <c r="P301" s="327"/>
      <c r="Q301" s="327"/>
      <c r="R301" s="327"/>
      <c r="S301" s="327"/>
    </row>
    <row r="302" spans="2:19" s="297" customFormat="1" x14ac:dyDescent="0.25">
      <c r="B302" s="327"/>
      <c r="C302" s="327"/>
      <c r="D302" s="327"/>
      <c r="E302" s="327"/>
      <c r="F302" s="327"/>
      <c r="G302" s="327"/>
      <c r="H302" s="327"/>
      <c r="I302" s="327"/>
      <c r="J302" s="327"/>
      <c r="K302" s="327"/>
      <c r="L302" s="327"/>
      <c r="M302" s="327"/>
      <c r="N302" s="327"/>
      <c r="O302" s="327"/>
      <c r="P302" s="327"/>
      <c r="Q302" s="327"/>
      <c r="R302" s="327"/>
      <c r="S302" s="327"/>
    </row>
    <row r="303" spans="2:19" s="297" customFormat="1" x14ac:dyDescent="0.25">
      <c r="B303" s="327"/>
      <c r="C303" s="327"/>
      <c r="D303" s="327"/>
      <c r="E303" s="327"/>
      <c r="F303" s="327"/>
      <c r="G303" s="327"/>
      <c r="H303" s="327"/>
      <c r="I303" s="327"/>
      <c r="J303" s="327"/>
      <c r="K303" s="327"/>
      <c r="L303" s="327"/>
      <c r="M303" s="327"/>
      <c r="N303" s="327"/>
      <c r="O303" s="327"/>
      <c r="P303" s="327"/>
      <c r="Q303" s="327"/>
      <c r="R303" s="327"/>
      <c r="S303" s="327"/>
    </row>
    <row r="304" spans="2:19" s="297" customFormat="1" x14ac:dyDescent="0.25">
      <c r="B304" s="327"/>
      <c r="C304" s="327"/>
      <c r="D304" s="327"/>
      <c r="E304" s="327"/>
      <c r="F304" s="327"/>
      <c r="G304" s="327"/>
      <c r="H304" s="327"/>
      <c r="I304" s="327"/>
      <c r="J304" s="327"/>
      <c r="K304" s="327"/>
      <c r="L304" s="327"/>
      <c r="M304" s="327"/>
      <c r="N304" s="327"/>
      <c r="O304" s="327"/>
      <c r="P304" s="327"/>
      <c r="Q304" s="327"/>
      <c r="R304" s="327"/>
      <c r="S304" s="327"/>
    </row>
    <row r="305" spans="2:19" s="297" customFormat="1" x14ac:dyDescent="0.25">
      <c r="B305" s="327"/>
      <c r="C305" s="327"/>
      <c r="D305" s="327"/>
      <c r="E305" s="327"/>
      <c r="F305" s="327"/>
      <c r="G305" s="327"/>
      <c r="H305" s="327"/>
      <c r="I305" s="327"/>
      <c r="J305" s="327"/>
      <c r="K305" s="327"/>
      <c r="L305" s="327"/>
      <c r="M305" s="327"/>
      <c r="N305" s="327"/>
      <c r="O305" s="327"/>
      <c r="P305" s="327"/>
      <c r="Q305" s="327"/>
      <c r="R305" s="327"/>
      <c r="S305" s="327"/>
    </row>
    <row r="306" spans="2:19" s="297" customFormat="1" x14ac:dyDescent="0.25">
      <c r="B306" s="327"/>
      <c r="C306" s="327"/>
      <c r="D306" s="327"/>
      <c r="E306" s="327"/>
      <c r="F306" s="327"/>
      <c r="G306" s="327"/>
      <c r="H306" s="327"/>
      <c r="I306" s="327"/>
      <c r="J306" s="327"/>
      <c r="K306" s="327"/>
      <c r="L306" s="327"/>
      <c r="M306" s="327"/>
      <c r="N306" s="327"/>
      <c r="O306" s="327"/>
      <c r="P306" s="327"/>
      <c r="Q306" s="327"/>
      <c r="R306" s="327"/>
      <c r="S306" s="327"/>
    </row>
    <row r="307" spans="2:19" s="297" customFormat="1" x14ac:dyDescent="0.25">
      <c r="B307" s="327"/>
      <c r="C307" s="327"/>
      <c r="D307" s="327"/>
      <c r="E307" s="327"/>
      <c r="F307" s="327"/>
      <c r="G307" s="327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</row>
    <row r="308" spans="2:19" s="297" customFormat="1" x14ac:dyDescent="0.25">
      <c r="B308" s="327"/>
      <c r="C308" s="327"/>
      <c r="D308" s="327"/>
      <c r="E308" s="327"/>
      <c r="F308" s="327"/>
      <c r="G308" s="327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</row>
    <row r="309" spans="2:19" s="297" customFormat="1" x14ac:dyDescent="0.25">
      <c r="B309" s="327"/>
      <c r="C309" s="327"/>
      <c r="D309" s="327"/>
      <c r="E309" s="327"/>
      <c r="F309" s="327"/>
      <c r="G309" s="327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</row>
    <row r="310" spans="2:19" s="297" customFormat="1" x14ac:dyDescent="0.25">
      <c r="B310" s="327"/>
      <c r="C310" s="327"/>
      <c r="D310" s="327"/>
      <c r="E310" s="327"/>
      <c r="F310" s="327"/>
      <c r="G310" s="327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</row>
    <row r="311" spans="2:19" s="297" customFormat="1" x14ac:dyDescent="0.25">
      <c r="B311" s="327"/>
      <c r="C311" s="327"/>
      <c r="D311" s="327"/>
      <c r="E311" s="327"/>
      <c r="F311" s="327"/>
      <c r="G311" s="327"/>
      <c r="H311" s="327"/>
      <c r="I311" s="327"/>
      <c r="J311" s="327"/>
      <c r="K311" s="327"/>
      <c r="L311" s="327"/>
      <c r="M311" s="327"/>
      <c r="N311" s="327"/>
      <c r="O311" s="327"/>
      <c r="P311" s="327"/>
      <c r="Q311" s="327"/>
      <c r="R311" s="327"/>
      <c r="S311" s="327"/>
    </row>
    <row r="312" spans="2:19" s="297" customFormat="1" x14ac:dyDescent="0.25">
      <c r="B312" s="327"/>
      <c r="C312" s="327"/>
      <c r="D312" s="327"/>
      <c r="E312" s="327"/>
      <c r="F312" s="327"/>
      <c r="G312" s="327"/>
      <c r="H312" s="327"/>
      <c r="I312" s="327"/>
      <c r="J312" s="327"/>
      <c r="K312" s="327"/>
      <c r="L312" s="327"/>
      <c r="M312" s="327"/>
      <c r="N312" s="327"/>
      <c r="O312" s="327"/>
      <c r="P312" s="327"/>
      <c r="Q312" s="327"/>
      <c r="R312" s="327"/>
      <c r="S312" s="327"/>
    </row>
    <row r="313" spans="2:19" s="297" customFormat="1" x14ac:dyDescent="0.25">
      <c r="B313" s="327"/>
      <c r="C313" s="327"/>
      <c r="D313" s="327"/>
      <c r="E313" s="327"/>
      <c r="F313" s="327"/>
      <c r="G313" s="327"/>
      <c r="H313" s="327"/>
      <c r="I313" s="327"/>
      <c r="J313" s="327"/>
      <c r="K313" s="327"/>
      <c r="L313" s="327"/>
      <c r="M313" s="327"/>
      <c r="N313" s="327"/>
      <c r="O313" s="327"/>
      <c r="P313" s="327"/>
      <c r="Q313" s="327"/>
      <c r="R313" s="327"/>
      <c r="S313" s="327"/>
    </row>
    <row r="314" spans="2:19" s="297" customFormat="1" x14ac:dyDescent="0.25">
      <c r="B314" s="327"/>
      <c r="C314" s="327"/>
      <c r="D314" s="327"/>
      <c r="E314" s="327"/>
      <c r="F314" s="327"/>
      <c r="G314" s="327"/>
      <c r="H314" s="327"/>
      <c r="I314" s="327"/>
      <c r="J314" s="327"/>
      <c r="K314" s="327"/>
      <c r="L314" s="327"/>
      <c r="M314" s="327"/>
      <c r="N314" s="327"/>
      <c r="O314" s="327"/>
      <c r="P314" s="327"/>
      <c r="Q314" s="327"/>
      <c r="R314" s="327"/>
      <c r="S314" s="327"/>
    </row>
    <row r="315" spans="2:19" s="297" customFormat="1" x14ac:dyDescent="0.25">
      <c r="B315" s="327"/>
      <c r="C315" s="327"/>
      <c r="D315" s="327"/>
      <c r="E315" s="327"/>
      <c r="F315" s="327"/>
      <c r="G315" s="327"/>
      <c r="H315" s="327"/>
      <c r="I315" s="327"/>
      <c r="J315" s="327"/>
      <c r="K315" s="327"/>
      <c r="L315" s="327"/>
      <c r="M315" s="327"/>
      <c r="N315" s="327"/>
      <c r="O315" s="327"/>
      <c r="P315" s="327"/>
      <c r="Q315" s="327"/>
      <c r="R315" s="327"/>
      <c r="S315" s="327"/>
    </row>
    <row r="316" spans="2:19" s="297" customFormat="1" x14ac:dyDescent="0.25">
      <c r="B316" s="327"/>
      <c r="C316" s="327"/>
      <c r="D316" s="327"/>
      <c r="E316" s="327"/>
      <c r="F316" s="327"/>
      <c r="G316" s="327"/>
      <c r="H316" s="327"/>
      <c r="I316" s="327"/>
      <c r="J316" s="327"/>
      <c r="K316" s="327"/>
      <c r="L316" s="327"/>
      <c r="M316" s="327"/>
      <c r="N316" s="327"/>
      <c r="O316" s="327"/>
      <c r="P316" s="327"/>
      <c r="Q316" s="327"/>
      <c r="R316" s="327"/>
      <c r="S316" s="327"/>
    </row>
    <row r="317" spans="2:19" s="297" customFormat="1" x14ac:dyDescent="0.25">
      <c r="B317" s="327"/>
      <c r="C317" s="327"/>
      <c r="D317" s="327"/>
      <c r="E317" s="327"/>
      <c r="F317" s="327"/>
      <c r="G317" s="327"/>
      <c r="H317" s="327"/>
      <c r="I317" s="327"/>
      <c r="J317" s="327"/>
      <c r="K317" s="327"/>
      <c r="L317" s="327"/>
      <c r="M317" s="327"/>
      <c r="N317" s="327"/>
      <c r="O317" s="327"/>
      <c r="P317" s="327"/>
      <c r="Q317" s="327"/>
      <c r="R317" s="327"/>
      <c r="S317" s="327"/>
    </row>
    <row r="318" spans="2:19" s="297" customFormat="1" x14ac:dyDescent="0.25">
      <c r="B318" s="327"/>
      <c r="C318" s="327"/>
      <c r="D318" s="327"/>
      <c r="E318" s="327"/>
      <c r="F318" s="327"/>
      <c r="G318" s="327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</row>
    <row r="319" spans="2:19" s="297" customFormat="1" x14ac:dyDescent="0.25">
      <c r="B319" s="327"/>
      <c r="C319" s="327"/>
      <c r="D319" s="327"/>
      <c r="E319" s="327"/>
      <c r="F319" s="327"/>
      <c r="G319" s="327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</row>
    <row r="320" spans="2:19" s="297" customFormat="1" x14ac:dyDescent="0.25">
      <c r="B320" s="327"/>
      <c r="C320" s="327"/>
      <c r="D320" s="327"/>
      <c r="E320" s="327"/>
      <c r="F320" s="327"/>
      <c r="G320" s="327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</row>
    <row r="321" spans="2:19" s="297" customFormat="1" x14ac:dyDescent="0.25">
      <c r="B321" s="327"/>
      <c r="C321" s="327"/>
      <c r="D321" s="327"/>
      <c r="E321" s="327"/>
      <c r="F321" s="327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</row>
    <row r="322" spans="2:19" s="297" customFormat="1" x14ac:dyDescent="0.25">
      <c r="B322" s="327"/>
      <c r="C322" s="327"/>
      <c r="D322" s="327"/>
      <c r="E322" s="327"/>
      <c r="F322" s="327"/>
      <c r="G322" s="327"/>
      <c r="H322" s="327"/>
      <c r="I322" s="327"/>
      <c r="J322" s="327"/>
      <c r="K322" s="327"/>
      <c r="L322" s="327"/>
      <c r="M322" s="327"/>
      <c r="N322" s="327"/>
      <c r="O322" s="327"/>
      <c r="P322" s="327"/>
      <c r="Q322" s="327"/>
      <c r="R322" s="327"/>
      <c r="S322" s="327"/>
    </row>
    <row r="323" spans="2:19" s="297" customFormat="1" x14ac:dyDescent="0.25">
      <c r="B323" s="327"/>
      <c r="C323" s="327"/>
      <c r="D323" s="327"/>
      <c r="E323" s="327"/>
      <c r="F323" s="327"/>
      <c r="G323" s="327"/>
      <c r="H323" s="327"/>
      <c r="I323" s="327"/>
      <c r="J323" s="327"/>
      <c r="K323" s="327"/>
      <c r="L323" s="327"/>
      <c r="M323" s="327"/>
      <c r="N323" s="327"/>
      <c r="O323" s="327"/>
      <c r="P323" s="327"/>
      <c r="Q323" s="327"/>
      <c r="R323" s="327"/>
      <c r="S323" s="327"/>
    </row>
    <row r="324" spans="2:19" s="297" customFormat="1" x14ac:dyDescent="0.25">
      <c r="B324" s="327"/>
      <c r="C324" s="327"/>
      <c r="D324" s="327"/>
      <c r="E324" s="327"/>
      <c r="F324" s="327"/>
      <c r="G324" s="327"/>
      <c r="H324" s="327"/>
      <c r="I324" s="327"/>
      <c r="J324" s="327"/>
      <c r="K324" s="327"/>
      <c r="L324" s="327"/>
      <c r="M324" s="327"/>
      <c r="N324" s="327"/>
      <c r="O324" s="327"/>
      <c r="P324" s="327"/>
      <c r="Q324" s="327"/>
      <c r="R324" s="327"/>
      <c r="S324" s="327"/>
    </row>
    <row r="325" spans="2:19" s="297" customFormat="1" x14ac:dyDescent="0.25">
      <c r="B325" s="327"/>
      <c r="C325" s="327"/>
      <c r="D325" s="327"/>
      <c r="E325" s="327"/>
      <c r="F325" s="327"/>
      <c r="G325" s="327"/>
      <c r="H325" s="327"/>
      <c r="I325" s="327"/>
      <c r="J325" s="327"/>
      <c r="K325" s="327"/>
      <c r="L325" s="327"/>
      <c r="M325" s="327"/>
      <c r="N325" s="327"/>
      <c r="O325" s="327"/>
      <c r="P325" s="327"/>
      <c r="Q325" s="327"/>
      <c r="R325" s="327"/>
      <c r="S325" s="327"/>
    </row>
    <row r="326" spans="2:19" s="297" customFormat="1" x14ac:dyDescent="0.25">
      <c r="B326" s="327"/>
      <c r="C326" s="327"/>
      <c r="D326" s="327"/>
      <c r="E326" s="327"/>
      <c r="F326" s="327"/>
      <c r="G326" s="327"/>
      <c r="H326" s="327"/>
      <c r="I326" s="327"/>
      <c r="J326" s="327"/>
      <c r="K326" s="327"/>
      <c r="L326" s="327"/>
      <c r="M326" s="327"/>
      <c r="N326" s="327"/>
      <c r="O326" s="327"/>
      <c r="P326" s="327"/>
      <c r="Q326" s="327"/>
      <c r="R326" s="327"/>
      <c r="S326" s="327"/>
    </row>
    <row r="327" spans="2:19" s="297" customFormat="1" x14ac:dyDescent="0.25">
      <c r="B327" s="327"/>
      <c r="C327" s="327"/>
      <c r="D327" s="327"/>
      <c r="E327" s="327"/>
      <c r="F327" s="327"/>
      <c r="G327" s="327"/>
      <c r="H327" s="327"/>
      <c r="I327" s="327"/>
      <c r="J327" s="327"/>
      <c r="K327" s="327"/>
      <c r="L327" s="327"/>
      <c r="M327" s="327"/>
      <c r="N327" s="327"/>
      <c r="O327" s="327"/>
      <c r="P327" s="327"/>
      <c r="Q327" s="327"/>
      <c r="R327" s="327"/>
      <c r="S327" s="327"/>
    </row>
    <row r="328" spans="2:19" s="297" customFormat="1" x14ac:dyDescent="0.25">
      <c r="B328" s="327"/>
      <c r="C328" s="327"/>
      <c r="D328" s="327"/>
      <c r="E328" s="327"/>
      <c r="F328" s="327"/>
      <c r="G328" s="327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</row>
    <row r="329" spans="2:19" s="297" customFormat="1" x14ac:dyDescent="0.25">
      <c r="B329" s="327"/>
      <c r="C329" s="327"/>
      <c r="D329" s="327"/>
      <c r="E329" s="327"/>
      <c r="F329" s="327"/>
      <c r="G329" s="327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</row>
    <row r="330" spans="2:19" s="297" customFormat="1" x14ac:dyDescent="0.25">
      <c r="B330" s="327"/>
      <c r="C330" s="327"/>
      <c r="D330" s="327"/>
      <c r="E330" s="327"/>
      <c r="F330" s="327"/>
      <c r="G330" s="327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</row>
    <row r="331" spans="2:19" s="297" customFormat="1" x14ac:dyDescent="0.25">
      <c r="B331" s="327"/>
      <c r="C331" s="327"/>
      <c r="D331" s="327"/>
      <c r="E331" s="327"/>
      <c r="F331" s="327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</row>
    <row r="332" spans="2:19" s="297" customFormat="1" x14ac:dyDescent="0.25">
      <c r="B332" s="327"/>
      <c r="C332" s="327"/>
      <c r="D332" s="327"/>
      <c r="E332" s="327"/>
      <c r="F332" s="327"/>
      <c r="G332" s="327"/>
      <c r="H332" s="327"/>
      <c r="I332" s="327"/>
      <c r="J332" s="327"/>
      <c r="K332" s="327"/>
      <c r="L332" s="327"/>
      <c r="M332" s="327"/>
      <c r="N332" s="327"/>
      <c r="O332" s="327"/>
      <c r="P332" s="327"/>
      <c r="Q332" s="327"/>
      <c r="R332" s="327"/>
      <c r="S332" s="327"/>
    </row>
    <row r="333" spans="2:19" s="297" customFormat="1" x14ac:dyDescent="0.25">
      <c r="B333" s="327"/>
      <c r="C333" s="327"/>
      <c r="D333" s="327"/>
      <c r="E333" s="327"/>
      <c r="F333" s="327"/>
      <c r="G333" s="327"/>
      <c r="H333" s="327"/>
      <c r="I333" s="327"/>
      <c r="J333" s="327"/>
      <c r="K333" s="327"/>
      <c r="L333" s="327"/>
      <c r="M333" s="327"/>
      <c r="N333" s="327"/>
      <c r="O333" s="327"/>
      <c r="P333" s="327"/>
      <c r="Q333" s="327"/>
      <c r="R333" s="327"/>
      <c r="S333" s="327"/>
    </row>
    <row r="334" spans="2:19" s="297" customFormat="1" x14ac:dyDescent="0.25">
      <c r="B334" s="327"/>
      <c r="C334" s="327"/>
      <c r="D334" s="327"/>
      <c r="E334" s="327"/>
      <c r="F334" s="327"/>
      <c r="G334" s="327"/>
      <c r="H334" s="327"/>
      <c r="I334" s="327"/>
      <c r="J334" s="327"/>
      <c r="K334" s="327"/>
      <c r="L334" s="327"/>
      <c r="M334" s="327"/>
      <c r="N334" s="327"/>
      <c r="O334" s="327"/>
      <c r="P334" s="327"/>
      <c r="Q334" s="327"/>
      <c r="R334" s="327"/>
      <c r="S334" s="327"/>
    </row>
    <row r="335" spans="2:19" s="297" customFormat="1" x14ac:dyDescent="0.25">
      <c r="B335" s="327"/>
      <c r="C335" s="327"/>
      <c r="D335" s="327"/>
      <c r="E335" s="327"/>
      <c r="F335" s="327"/>
      <c r="G335" s="327"/>
      <c r="H335" s="327"/>
      <c r="I335" s="327"/>
      <c r="J335" s="327"/>
      <c r="K335" s="327"/>
      <c r="L335" s="327"/>
      <c r="M335" s="327"/>
      <c r="N335" s="327"/>
      <c r="O335" s="327"/>
      <c r="P335" s="327"/>
      <c r="Q335" s="327"/>
      <c r="R335" s="327"/>
      <c r="S335" s="327"/>
    </row>
    <row r="336" spans="2:19" s="297" customFormat="1" x14ac:dyDescent="0.25">
      <c r="B336" s="327"/>
      <c r="C336" s="327"/>
      <c r="D336" s="327"/>
      <c r="E336" s="327"/>
      <c r="F336" s="327"/>
      <c r="G336" s="327"/>
      <c r="H336" s="327"/>
      <c r="I336" s="327"/>
      <c r="J336" s="327"/>
      <c r="K336" s="327"/>
      <c r="L336" s="327"/>
      <c r="M336" s="327"/>
      <c r="N336" s="327"/>
      <c r="O336" s="327"/>
      <c r="P336" s="327"/>
      <c r="Q336" s="327"/>
      <c r="R336" s="327"/>
      <c r="S336" s="327"/>
    </row>
    <row r="337" spans="2:19" s="297" customFormat="1" x14ac:dyDescent="0.25">
      <c r="B337" s="327"/>
      <c r="C337" s="327"/>
      <c r="D337" s="327"/>
      <c r="E337" s="327"/>
      <c r="F337" s="327"/>
      <c r="G337" s="327"/>
      <c r="H337" s="327"/>
      <c r="I337" s="327"/>
      <c r="J337" s="327"/>
      <c r="K337" s="327"/>
      <c r="L337" s="327"/>
      <c r="M337" s="327"/>
      <c r="N337" s="327"/>
      <c r="O337" s="327"/>
      <c r="P337" s="327"/>
      <c r="Q337" s="327"/>
      <c r="R337" s="327"/>
      <c r="S337" s="327"/>
    </row>
    <row r="338" spans="2:19" s="297" customFormat="1" x14ac:dyDescent="0.25">
      <c r="B338" s="327"/>
      <c r="C338" s="327"/>
      <c r="D338" s="327"/>
      <c r="E338" s="327"/>
      <c r="F338" s="327"/>
      <c r="G338" s="327"/>
      <c r="H338" s="327"/>
      <c r="I338" s="327"/>
      <c r="J338" s="327"/>
      <c r="K338" s="327"/>
      <c r="L338" s="327"/>
      <c r="M338" s="327"/>
      <c r="N338" s="327"/>
      <c r="O338" s="327"/>
      <c r="P338" s="327"/>
      <c r="Q338" s="327"/>
      <c r="R338" s="327"/>
      <c r="S338" s="327"/>
    </row>
    <row r="339" spans="2:19" s="297" customFormat="1" x14ac:dyDescent="0.25">
      <c r="B339" s="327"/>
      <c r="C339" s="327"/>
      <c r="D339" s="327"/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</row>
    <row r="340" spans="2:19" s="297" customFormat="1" x14ac:dyDescent="0.25">
      <c r="B340" s="327"/>
      <c r="C340" s="327"/>
      <c r="D340" s="327"/>
      <c r="E340" s="327"/>
      <c r="F340" s="327"/>
      <c r="G340" s="327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</row>
    <row r="341" spans="2:19" s="297" customFormat="1" x14ac:dyDescent="0.25">
      <c r="B341" s="327"/>
      <c r="C341" s="327"/>
      <c r="D341" s="327"/>
      <c r="E341" s="327"/>
      <c r="F341" s="327"/>
      <c r="G341" s="327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</row>
    <row r="342" spans="2:19" s="297" customFormat="1" x14ac:dyDescent="0.25">
      <c r="B342" s="327"/>
      <c r="C342" s="327"/>
      <c r="D342" s="327"/>
      <c r="E342" s="327"/>
      <c r="F342" s="327"/>
      <c r="G342" s="327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</row>
    <row r="343" spans="2:19" s="297" customFormat="1" x14ac:dyDescent="0.25">
      <c r="B343" s="327"/>
      <c r="C343" s="327"/>
      <c r="D343" s="327"/>
      <c r="E343" s="327"/>
      <c r="F343" s="327"/>
      <c r="G343" s="327"/>
      <c r="H343" s="327"/>
      <c r="I343" s="327"/>
      <c r="J343" s="327"/>
      <c r="K343" s="327"/>
      <c r="L343" s="327"/>
      <c r="M343" s="327"/>
      <c r="N343" s="327"/>
      <c r="O343" s="327"/>
      <c r="P343" s="327"/>
      <c r="Q343" s="327"/>
      <c r="R343" s="327"/>
      <c r="S343" s="327"/>
    </row>
    <row r="344" spans="2:19" s="297" customFormat="1" x14ac:dyDescent="0.25">
      <c r="B344" s="327"/>
      <c r="C344" s="327"/>
      <c r="D344" s="327"/>
      <c r="E344" s="327"/>
      <c r="F344" s="327"/>
      <c r="G344" s="327"/>
      <c r="H344" s="327"/>
      <c r="I344" s="327"/>
      <c r="J344" s="327"/>
      <c r="K344" s="327"/>
      <c r="L344" s="327"/>
      <c r="M344" s="327"/>
      <c r="N344" s="327"/>
      <c r="O344" s="327"/>
      <c r="P344" s="327"/>
      <c r="Q344" s="327"/>
      <c r="R344" s="327"/>
      <c r="S344" s="327"/>
    </row>
    <row r="345" spans="2:19" s="297" customFormat="1" x14ac:dyDescent="0.25">
      <c r="B345" s="327"/>
      <c r="C345" s="327"/>
      <c r="D345" s="327"/>
      <c r="E345" s="327"/>
      <c r="F345" s="327"/>
      <c r="G345" s="327"/>
      <c r="H345" s="327"/>
      <c r="I345" s="327"/>
      <c r="J345" s="327"/>
      <c r="K345" s="327"/>
      <c r="L345" s="327"/>
      <c r="M345" s="327"/>
      <c r="N345" s="327"/>
      <c r="O345" s="327"/>
      <c r="P345" s="327"/>
      <c r="Q345" s="327"/>
      <c r="R345" s="327"/>
      <c r="S345" s="327"/>
    </row>
    <row r="346" spans="2:19" s="297" customFormat="1" x14ac:dyDescent="0.25">
      <c r="B346" s="327"/>
      <c r="C346" s="327"/>
      <c r="D346" s="327"/>
      <c r="E346" s="327"/>
      <c r="F346" s="327"/>
      <c r="G346" s="327"/>
      <c r="H346" s="327"/>
      <c r="I346" s="327"/>
      <c r="J346" s="327"/>
      <c r="K346" s="327"/>
      <c r="L346" s="327"/>
      <c r="M346" s="327"/>
      <c r="N346" s="327"/>
      <c r="O346" s="327"/>
      <c r="P346" s="327"/>
      <c r="Q346" s="327"/>
      <c r="R346" s="327"/>
      <c r="S346" s="327"/>
    </row>
    <row r="347" spans="2:19" s="297" customFormat="1" x14ac:dyDescent="0.25">
      <c r="B347" s="327"/>
      <c r="C347" s="327"/>
      <c r="D347" s="327"/>
      <c r="E347" s="327"/>
      <c r="F347" s="327"/>
      <c r="G347" s="327"/>
      <c r="H347" s="327"/>
      <c r="I347" s="327"/>
      <c r="J347" s="327"/>
      <c r="K347" s="327"/>
      <c r="L347" s="327"/>
      <c r="M347" s="327"/>
      <c r="N347" s="327"/>
      <c r="O347" s="327"/>
      <c r="P347" s="327"/>
      <c r="Q347" s="327"/>
      <c r="R347" s="327"/>
      <c r="S347" s="327"/>
    </row>
    <row r="348" spans="2:19" s="297" customFormat="1" x14ac:dyDescent="0.25">
      <c r="B348" s="327"/>
      <c r="C348" s="327"/>
      <c r="D348" s="327"/>
      <c r="E348" s="327"/>
      <c r="F348" s="327"/>
      <c r="G348" s="327"/>
      <c r="H348" s="327"/>
      <c r="I348" s="327"/>
      <c r="J348" s="327"/>
      <c r="K348" s="327"/>
      <c r="L348" s="327"/>
      <c r="M348" s="327"/>
      <c r="N348" s="327"/>
      <c r="O348" s="327"/>
      <c r="P348" s="327"/>
      <c r="Q348" s="327"/>
      <c r="R348" s="327"/>
      <c r="S348" s="327"/>
    </row>
    <row r="349" spans="2:19" s="297" customFormat="1" x14ac:dyDescent="0.25">
      <c r="B349" s="327"/>
      <c r="C349" s="327"/>
      <c r="D349" s="327"/>
      <c r="E349" s="327"/>
      <c r="F349" s="327"/>
      <c r="G349" s="327"/>
      <c r="H349" s="327"/>
      <c r="I349" s="327"/>
      <c r="J349" s="327"/>
      <c r="K349" s="327"/>
      <c r="L349" s="327"/>
      <c r="M349" s="327"/>
      <c r="N349" s="327"/>
      <c r="O349" s="327"/>
      <c r="P349" s="327"/>
      <c r="Q349" s="327"/>
      <c r="R349" s="327"/>
      <c r="S349" s="327"/>
    </row>
    <row r="350" spans="2:19" s="297" customFormat="1" x14ac:dyDescent="0.25">
      <c r="B350" s="327"/>
      <c r="C350" s="327"/>
      <c r="D350" s="327"/>
      <c r="E350" s="327"/>
      <c r="F350" s="327"/>
      <c r="G350" s="327"/>
      <c r="H350" s="327"/>
      <c r="I350" s="327"/>
      <c r="J350" s="327"/>
      <c r="K350" s="327"/>
      <c r="L350" s="327"/>
      <c r="M350" s="327"/>
      <c r="N350" s="327"/>
      <c r="O350" s="327"/>
      <c r="P350" s="327"/>
      <c r="Q350" s="327"/>
      <c r="R350" s="327"/>
      <c r="S350" s="327"/>
    </row>
    <row r="351" spans="2:19" s="297" customFormat="1" x14ac:dyDescent="0.25">
      <c r="B351" s="327"/>
      <c r="C351" s="327"/>
      <c r="D351" s="327"/>
      <c r="E351" s="327"/>
      <c r="F351" s="327"/>
      <c r="G351" s="327"/>
      <c r="H351" s="327"/>
      <c r="I351" s="327"/>
      <c r="J351" s="327"/>
      <c r="K351" s="327"/>
      <c r="L351" s="327"/>
      <c r="M351" s="327"/>
      <c r="N351" s="327"/>
      <c r="O351" s="327"/>
      <c r="P351" s="327"/>
      <c r="Q351" s="327"/>
      <c r="R351" s="327"/>
      <c r="S351" s="327"/>
    </row>
    <row r="352" spans="2:19" s="297" customFormat="1" x14ac:dyDescent="0.25">
      <c r="B352" s="327"/>
      <c r="C352" s="327"/>
      <c r="D352" s="327"/>
      <c r="E352" s="327"/>
      <c r="F352" s="327"/>
      <c r="G352" s="327"/>
      <c r="H352" s="327"/>
      <c r="I352" s="327"/>
      <c r="J352" s="327"/>
      <c r="K352" s="327"/>
      <c r="L352" s="327"/>
      <c r="M352" s="327"/>
      <c r="N352" s="327"/>
      <c r="O352" s="327"/>
      <c r="P352" s="327"/>
      <c r="Q352" s="327"/>
      <c r="R352" s="327"/>
      <c r="S352" s="327"/>
    </row>
    <row r="353" spans="2:19" s="297" customFormat="1" x14ac:dyDescent="0.25">
      <c r="B353" s="327"/>
      <c r="C353" s="327"/>
      <c r="D353" s="327"/>
      <c r="E353" s="327"/>
      <c r="F353" s="327"/>
      <c r="G353" s="327"/>
      <c r="H353" s="327"/>
      <c r="I353" s="327"/>
      <c r="J353" s="327"/>
      <c r="K353" s="327"/>
      <c r="L353" s="327"/>
      <c r="M353" s="327"/>
      <c r="N353" s="327"/>
      <c r="O353" s="327"/>
      <c r="P353" s="327"/>
      <c r="Q353" s="327"/>
      <c r="R353" s="327"/>
      <c r="S353" s="327"/>
    </row>
    <row r="354" spans="2:19" s="297" customFormat="1" x14ac:dyDescent="0.25">
      <c r="B354" s="327"/>
      <c r="C354" s="327"/>
      <c r="D354" s="327"/>
      <c r="E354" s="327"/>
      <c r="F354" s="327"/>
      <c r="G354" s="327"/>
      <c r="H354" s="327"/>
      <c r="I354" s="327"/>
      <c r="J354" s="327"/>
      <c r="K354" s="327"/>
      <c r="L354" s="327"/>
      <c r="M354" s="327"/>
      <c r="N354" s="327"/>
      <c r="O354" s="327"/>
      <c r="P354" s="327"/>
      <c r="Q354" s="327"/>
      <c r="R354" s="327"/>
      <c r="S354" s="327"/>
    </row>
    <row r="355" spans="2:19" s="297" customFormat="1" x14ac:dyDescent="0.25">
      <c r="B355" s="327"/>
      <c r="C355" s="327"/>
      <c r="D355" s="327"/>
      <c r="E355" s="327"/>
      <c r="F355" s="327"/>
      <c r="G355" s="327"/>
      <c r="H355" s="327"/>
      <c r="I355" s="327"/>
      <c r="J355" s="327"/>
      <c r="K355" s="327"/>
      <c r="L355" s="327"/>
      <c r="M355" s="327"/>
      <c r="N355" s="327"/>
      <c r="O355" s="327"/>
      <c r="P355" s="327"/>
      <c r="Q355" s="327"/>
      <c r="R355" s="327"/>
      <c r="S355" s="327"/>
    </row>
    <row r="356" spans="2:19" s="297" customFormat="1" x14ac:dyDescent="0.25">
      <c r="B356" s="327"/>
      <c r="C356" s="327"/>
      <c r="D356" s="327"/>
      <c r="E356" s="327"/>
      <c r="F356" s="327"/>
      <c r="G356" s="327"/>
      <c r="H356" s="327"/>
      <c r="I356" s="327"/>
      <c r="J356" s="327"/>
      <c r="K356" s="327"/>
      <c r="L356" s="327"/>
      <c r="M356" s="327"/>
      <c r="N356" s="327"/>
      <c r="O356" s="327"/>
      <c r="P356" s="327"/>
      <c r="Q356" s="327"/>
      <c r="R356" s="327"/>
      <c r="S356" s="327"/>
    </row>
    <row r="357" spans="2:19" s="297" customFormat="1" x14ac:dyDescent="0.25">
      <c r="B357" s="327"/>
      <c r="C357" s="327"/>
      <c r="D357" s="327"/>
      <c r="E357" s="327"/>
      <c r="F357" s="327"/>
      <c r="G357" s="327"/>
      <c r="H357" s="327"/>
      <c r="I357" s="327"/>
      <c r="J357" s="327"/>
      <c r="K357" s="327"/>
      <c r="L357" s="327"/>
      <c r="M357" s="327"/>
      <c r="N357" s="327"/>
      <c r="O357" s="327"/>
      <c r="P357" s="327"/>
      <c r="Q357" s="327"/>
      <c r="R357" s="327"/>
      <c r="S357" s="327"/>
    </row>
    <row r="358" spans="2:19" s="297" customFormat="1" x14ac:dyDescent="0.25">
      <c r="B358" s="327"/>
      <c r="C358" s="327"/>
      <c r="D358" s="327"/>
      <c r="E358" s="327"/>
      <c r="F358" s="327"/>
      <c r="G358" s="327"/>
      <c r="H358" s="327"/>
      <c r="I358" s="327"/>
      <c r="J358" s="327"/>
      <c r="K358" s="327"/>
      <c r="L358" s="327"/>
      <c r="M358" s="327"/>
      <c r="N358" s="327"/>
      <c r="O358" s="327"/>
      <c r="P358" s="327"/>
      <c r="Q358" s="327"/>
      <c r="R358" s="327"/>
      <c r="S358" s="327"/>
    </row>
    <row r="359" spans="2:19" s="297" customFormat="1" x14ac:dyDescent="0.25">
      <c r="B359" s="327"/>
      <c r="C359" s="327"/>
      <c r="D359" s="327"/>
      <c r="E359" s="327"/>
      <c r="F359" s="327"/>
      <c r="G359" s="327"/>
      <c r="H359" s="327"/>
      <c r="I359" s="327"/>
      <c r="J359" s="327"/>
      <c r="K359" s="327"/>
      <c r="L359" s="327"/>
      <c r="M359" s="327"/>
      <c r="N359" s="327"/>
      <c r="O359" s="327"/>
      <c r="P359" s="327"/>
      <c r="Q359" s="327"/>
      <c r="R359" s="327"/>
      <c r="S359" s="327"/>
    </row>
    <row r="360" spans="2:19" s="297" customFormat="1" x14ac:dyDescent="0.25">
      <c r="B360" s="327"/>
      <c r="C360" s="327"/>
      <c r="D360" s="327"/>
      <c r="E360" s="327"/>
      <c r="F360" s="327"/>
      <c r="G360" s="327"/>
      <c r="H360" s="327"/>
      <c r="I360" s="327"/>
      <c r="J360" s="327"/>
      <c r="K360" s="327"/>
      <c r="L360" s="327"/>
      <c r="M360" s="327"/>
      <c r="N360" s="327"/>
      <c r="O360" s="327"/>
      <c r="P360" s="327"/>
      <c r="Q360" s="327"/>
      <c r="R360" s="327"/>
      <c r="S360" s="327"/>
    </row>
    <row r="361" spans="2:19" s="297" customFormat="1" x14ac:dyDescent="0.25">
      <c r="B361" s="327"/>
      <c r="C361" s="327"/>
      <c r="D361" s="327"/>
      <c r="E361" s="327"/>
      <c r="F361" s="327"/>
      <c r="G361" s="327"/>
      <c r="H361" s="327"/>
      <c r="I361" s="327"/>
      <c r="J361" s="327"/>
      <c r="K361" s="327"/>
      <c r="L361" s="327"/>
      <c r="M361" s="327"/>
      <c r="N361" s="327"/>
      <c r="O361" s="327"/>
      <c r="P361" s="327"/>
      <c r="Q361" s="327"/>
      <c r="R361" s="327"/>
      <c r="S361" s="327"/>
    </row>
    <row r="362" spans="2:19" s="297" customFormat="1" x14ac:dyDescent="0.25">
      <c r="B362" s="327"/>
      <c r="C362" s="327"/>
      <c r="D362" s="327"/>
      <c r="E362" s="327"/>
      <c r="F362" s="327"/>
      <c r="G362" s="327"/>
      <c r="H362" s="327"/>
      <c r="I362" s="327"/>
      <c r="J362" s="327"/>
      <c r="K362" s="327"/>
      <c r="L362" s="327"/>
      <c r="M362" s="327"/>
      <c r="N362" s="327"/>
      <c r="O362" s="327"/>
      <c r="P362" s="327"/>
      <c r="Q362" s="327"/>
      <c r="R362" s="327"/>
      <c r="S362" s="327"/>
    </row>
    <row r="363" spans="2:19" s="297" customFormat="1" x14ac:dyDescent="0.25">
      <c r="B363" s="327"/>
      <c r="C363" s="327"/>
      <c r="D363" s="327"/>
      <c r="E363" s="327"/>
      <c r="F363" s="327"/>
      <c r="G363" s="327"/>
      <c r="H363" s="327"/>
      <c r="I363" s="327"/>
      <c r="J363" s="327"/>
      <c r="K363" s="327"/>
      <c r="L363" s="327"/>
      <c r="M363" s="327"/>
      <c r="N363" s="327"/>
      <c r="O363" s="327"/>
      <c r="P363" s="327"/>
      <c r="Q363" s="327"/>
      <c r="R363" s="327"/>
      <c r="S363" s="327"/>
    </row>
    <row r="364" spans="2:19" s="297" customFormat="1" x14ac:dyDescent="0.25">
      <c r="B364" s="327"/>
      <c r="C364" s="327"/>
      <c r="D364" s="327"/>
      <c r="E364" s="327"/>
      <c r="F364" s="327"/>
      <c r="G364" s="327"/>
      <c r="H364" s="327"/>
      <c r="I364" s="327"/>
      <c r="J364" s="327"/>
      <c r="K364" s="327"/>
      <c r="L364" s="327"/>
      <c r="M364" s="327"/>
      <c r="N364" s="327"/>
      <c r="O364" s="327"/>
      <c r="P364" s="327"/>
      <c r="Q364" s="327"/>
      <c r="R364" s="327"/>
      <c r="S364" s="327"/>
    </row>
    <row r="365" spans="2:19" s="297" customFormat="1" x14ac:dyDescent="0.25">
      <c r="B365" s="327"/>
      <c r="C365" s="327"/>
      <c r="D365" s="327"/>
      <c r="E365" s="327"/>
      <c r="F365" s="327"/>
      <c r="G365" s="327"/>
      <c r="H365" s="327"/>
      <c r="I365" s="327"/>
      <c r="J365" s="327"/>
      <c r="K365" s="327"/>
      <c r="L365" s="327"/>
      <c r="M365" s="327"/>
      <c r="N365" s="327"/>
      <c r="O365" s="327"/>
      <c r="P365" s="327"/>
      <c r="Q365" s="327"/>
      <c r="R365" s="327"/>
      <c r="S365" s="327"/>
    </row>
    <row r="366" spans="2:19" s="297" customFormat="1" x14ac:dyDescent="0.25">
      <c r="B366" s="327"/>
      <c r="C366" s="327"/>
      <c r="D366" s="327"/>
      <c r="E366" s="327"/>
      <c r="F366" s="327"/>
      <c r="G366" s="327"/>
      <c r="H366" s="327"/>
      <c r="I366" s="327"/>
      <c r="J366" s="327"/>
      <c r="K366" s="327"/>
      <c r="L366" s="327"/>
      <c r="M366" s="327"/>
      <c r="N366" s="327"/>
      <c r="O366" s="327"/>
      <c r="P366" s="327"/>
      <c r="Q366" s="327"/>
      <c r="R366" s="327"/>
      <c r="S366" s="327"/>
    </row>
    <row r="367" spans="2:19" s="297" customFormat="1" x14ac:dyDescent="0.25">
      <c r="B367" s="327"/>
      <c r="C367" s="327"/>
      <c r="D367" s="327"/>
      <c r="E367" s="327"/>
      <c r="F367" s="327"/>
      <c r="G367" s="327"/>
      <c r="H367" s="327"/>
      <c r="I367" s="327"/>
      <c r="J367" s="327"/>
      <c r="K367" s="327"/>
      <c r="L367" s="327"/>
      <c r="M367" s="327"/>
      <c r="N367" s="327"/>
      <c r="O367" s="327"/>
      <c r="P367" s="327"/>
      <c r="Q367" s="327"/>
      <c r="R367" s="327"/>
      <c r="S367" s="327"/>
    </row>
    <row r="368" spans="2:19" s="297" customFormat="1" x14ac:dyDescent="0.25">
      <c r="B368" s="327"/>
      <c r="C368" s="327"/>
      <c r="D368" s="327"/>
      <c r="E368" s="327"/>
      <c r="F368" s="327"/>
      <c r="G368" s="327"/>
      <c r="H368" s="327"/>
      <c r="I368" s="327"/>
      <c r="J368" s="327"/>
      <c r="K368" s="327"/>
      <c r="L368" s="327"/>
      <c r="M368" s="327"/>
      <c r="N368" s="327"/>
      <c r="O368" s="327"/>
      <c r="P368" s="327"/>
      <c r="Q368" s="327"/>
      <c r="R368" s="327"/>
      <c r="S368" s="327"/>
    </row>
    <row r="369" spans="2:19" s="297" customFormat="1" x14ac:dyDescent="0.25">
      <c r="B369" s="327"/>
      <c r="C369" s="327"/>
      <c r="D369" s="327"/>
      <c r="E369" s="327"/>
      <c r="F369" s="327"/>
      <c r="G369" s="327"/>
      <c r="H369" s="327"/>
      <c r="I369" s="327"/>
      <c r="J369" s="327"/>
      <c r="K369" s="327"/>
      <c r="L369" s="327"/>
      <c r="M369" s="327"/>
      <c r="N369" s="327"/>
      <c r="O369" s="327"/>
      <c r="P369" s="327"/>
      <c r="Q369" s="327"/>
      <c r="R369" s="327"/>
      <c r="S369" s="327"/>
    </row>
    <row r="370" spans="2:19" s="297" customFormat="1" x14ac:dyDescent="0.25">
      <c r="B370" s="327"/>
      <c r="C370" s="327"/>
      <c r="D370" s="327"/>
      <c r="E370" s="327"/>
      <c r="F370" s="327"/>
      <c r="G370" s="327"/>
      <c r="H370" s="327"/>
      <c r="I370" s="327"/>
      <c r="J370" s="327"/>
      <c r="K370" s="327"/>
      <c r="L370" s="327"/>
      <c r="M370" s="327"/>
      <c r="N370" s="327"/>
      <c r="O370" s="327"/>
      <c r="P370" s="327"/>
      <c r="Q370" s="327"/>
      <c r="R370" s="327"/>
      <c r="S370" s="327"/>
    </row>
    <row r="371" spans="2:19" s="297" customFormat="1" x14ac:dyDescent="0.25">
      <c r="B371" s="327"/>
      <c r="C371" s="327"/>
      <c r="D371" s="327"/>
      <c r="E371" s="327"/>
      <c r="F371" s="327"/>
      <c r="G371" s="327"/>
      <c r="H371" s="327"/>
      <c r="I371" s="327"/>
      <c r="J371" s="327"/>
      <c r="K371" s="327"/>
      <c r="L371" s="327"/>
      <c r="M371" s="327"/>
      <c r="N371" s="327"/>
      <c r="O371" s="327"/>
      <c r="P371" s="327"/>
      <c r="Q371" s="327"/>
      <c r="R371" s="327"/>
      <c r="S371" s="327"/>
    </row>
    <row r="372" spans="2:19" s="297" customFormat="1" x14ac:dyDescent="0.25">
      <c r="B372" s="327"/>
      <c r="C372" s="327"/>
      <c r="D372" s="327"/>
      <c r="E372" s="327"/>
      <c r="F372" s="327"/>
      <c r="G372" s="327"/>
      <c r="H372" s="327"/>
      <c r="I372" s="327"/>
      <c r="J372" s="327"/>
      <c r="K372" s="327"/>
      <c r="L372" s="327"/>
      <c r="M372" s="327"/>
      <c r="N372" s="327"/>
      <c r="O372" s="327"/>
      <c r="P372" s="327"/>
      <c r="Q372" s="327"/>
      <c r="R372" s="327"/>
      <c r="S372" s="327"/>
    </row>
    <row r="373" spans="2:19" s="297" customFormat="1" x14ac:dyDescent="0.25">
      <c r="B373" s="327"/>
      <c r="C373" s="327"/>
      <c r="D373" s="327"/>
      <c r="E373" s="327"/>
      <c r="F373" s="327"/>
      <c r="G373" s="327"/>
      <c r="H373" s="327"/>
      <c r="I373" s="327"/>
      <c r="J373" s="327"/>
      <c r="K373" s="327"/>
      <c r="L373" s="327"/>
      <c r="M373" s="327"/>
      <c r="N373" s="327"/>
      <c r="O373" s="327"/>
      <c r="P373" s="327"/>
      <c r="Q373" s="327"/>
      <c r="R373" s="327"/>
      <c r="S373" s="327"/>
    </row>
    <row r="374" spans="2:19" s="297" customFormat="1" x14ac:dyDescent="0.25">
      <c r="B374" s="327"/>
      <c r="C374" s="327"/>
      <c r="D374" s="327"/>
      <c r="E374" s="327"/>
      <c r="F374" s="327"/>
      <c r="G374" s="327"/>
      <c r="H374" s="327"/>
      <c r="I374" s="327"/>
      <c r="J374" s="327"/>
      <c r="K374" s="327"/>
      <c r="L374" s="327"/>
      <c r="M374" s="327"/>
      <c r="N374" s="327"/>
      <c r="O374" s="327"/>
      <c r="P374" s="327"/>
      <c r="Q374" s="327"/>
      <c r="R374" s="327"/>
      <c r="S374" s="327"/>
    </row>
    <row r="375" spans="2:19" s="297" customFormat="1" x14ac:dyDescent="0.25">
      <c r="B375" s="327"/>
      <c r="C375" s="327"/>
      <c r="D375" s="327"/>
      <c r="E375" s="327"/>
      <c r="F375" s="327"/>
      <c r="G375" s="327"/>
      <c r="H375" s="327"/>
      <c r="I375" s="327"/>
      <c r="J375" s="327"/>
      <c r="K375" s="327"/>
      <c r="L375" s="327"/>
      <c r="M375" s="327"/>
      <c r="N375" s="327"/>
      <c r="O375" s="327"/>
      <c r="P375" s="327"/>
      <c r="Q375" s="327"/>
      <c r="R375" s="327"/>
      <c r="S375" s="327"/>
    </row>
    <row r="376" spans="2:19" s="297" customFormat="1" x14ac:dyDescent="0.25">
      <c r="B376" s="327"/>
      <c r="C376" s="327"/>
      <c r="D376" s="327"/>
      <c r="E376" s="327"/>
      <c r="F376" s="327"/>
      <c r="G376" s="327"/>
      <c r="H376" s="327"/>
      <c r="I376" s="327"/>
      <c r="J376" s="327"/>
      <c r="K376" s="327"/>
      <c r="L376" s="327"/>
      <c r="M376" s="327"/>
      <c r="N376" s="327"/>
      <c r="O376" s="327"/>
      <c r="P376" s="327"/>
      <c r="Q376" s="327"/>
      <c r="R376" s="327"/>
      <c r="S376" s="327"/>
    </row>
    <row r="377" spans="2:19" s="297" customFormat="1" x14ac:dyDescent="0.25">
      <c r="B377" s="327"/>
      <c r="C377" s="327"/>
      <c r="D377" s="327"/>
      <c r="E377" s="327"/>
      <c r="F377" s="327"/>
      <c r="G377" s="327"/>
      <c r="H377" s="327"/>
      <c r="I377" s="327"/>
      <c r="J377" s="327"/>
      <c r="K377" s="327"/>
      <c r="L377" s="327"/>
      <c r="M377" s="327"/>
      <c r="N377" s="327"/>
      <c r="O377" s="327"/>
      <c r="P377" s="327"/>
      <c r="Q377" s="327"/>
      <c r="R377" s="327"/>
      <c r="S377" s="327"/>
    </row>
    <row r="378" spans="2:19" s="297" customFormat="1" x14ac:dyDescent="0.25">
      <c r="B378" s="327"/>
      <c r="C378" s="327"/>
      <c r="D378" s="327"/>
      <c r="E378" s="327"/>
      <c r="F378" s="327"/>
      <c r="G378" s="327"/>
      <c r="H378" s="327"/>
      <c r="I378" s="327"/>
      <c r="J378" s="327"/>
      <c r="K378" s="327"/>
      <c r="L378" s="327"/>
      <c r="M378" s="327"/>
      <c r="N378" s="327"/>
      <c r="O378" s="327"/>
      <c r="P378" s="327"/>
      <c r="Q378" s="327"/>
      <c r="R378" s="327"/>
      <c r="S378" s="327"/>
    </row>
    <row r="379" spans="2:19" s="297" customFormat="1" x14ac:dyDescent="0.25">
      <c r="B379" s="327"/>
      <c r="C379" s="327"/>
      <c r="D379" s="327"/>
      <c r="E379" s="327"/>
      <c r="F379" s="327"/>
      <c r="G379" s="327"/>
      <c r="H379" s="327"/>
      <c r="I379" s="327"/>
      <c r="J379" s="327"/>
      <c r="K379" s="327"/>
      <c r="L379" s="327"/>
      <c r="M379" s="327"/>
      <c r="N379" s="327"/>
      <c r="O379" s="327"/>
      <c r="P379" s="327"/>
      <c r="Q379" s="327"/>
      <c r="R379" s="327"/>
      <c r="S379" s="327"/>
    </row>
    <row r="380" spans="2:19" s="297" customFormat="1" x14ac:dyDescent="0.25">
      <c r="B380" s="327"/>
      <c r="C380" s="327"/>
      <c r="D380" s="327"/>
      <c r="E380" s="327"/>
      <c r="F380" s="327"/>
      <c r="G380" s="327"/>
      <c r="H380" s="327"/>
      <c r="I380" s="327"/>
      <c r="J380" s="327"/>
      <c r="K380" s="327"/>
      <c r="L380" s="327"/>
      <c r="M380" s="327"/>
      <c r="N380" s="327"/>
      <c r="O380" s="327"/>
      <c r="P380" s="327"/>
      <c r="Q380" s="327"/>
      <c r="R380" s="327"/>
      <c r="S380" s="327"/>
    </row>
    <row r="381" spans="2:19" s="297" customFormat="1" x14ac:dyDescent="0.25">
      <c r="B381" s="327"/>
      <c r="C381" s="327"/>
      <c r="D381" s="327"/>
      <c r="E381" s="327"/>
      <c r="F381" s="327"/>
      <c r="G381" s="327"/>
      <c r="H381" s="327"/>
      <c r="I381" s="327"/>
      <c r="J381" s="327"/>
      <c r="K381" s="327"/>
      <c r="L381" s="327"/>
      <c r="M381" s="327"/>
      <c r="N381" s="327"/>
      <c r="O381" s="327"/>
      <c r="P381" s="327"/>
      <c r="Q381" s="327"/>
      <c r="R381" s="327"/>
      <c r="S381" s="327"/>
    </row>
    <row r="382" spans="2:19" s="297" customFormat="1" x14ac:dyDescent="0.25">
      <c r="B382" s="327"/>
      <c r="C382" s="327"/>
      <c r="D382" s="327"/>
      <c r="E382" s="327"/>
      <c r="F382" s="327"/>
      <c r="G382" s="327"/>
      <c r="H382" s="327"/>
      <c r="I382" s="327"/>
      <c r="J382" s="327"/>
      <c r="K382" s="327"/>
      <c r="L382" s="327"/>
      <c r="M382" s="327"/>
      <c r="N382" s="327"/>
      <c r="O382" s="327"/>
      <c r="P382" s="327"/>
      <c r="Q382" s="327"/>
      <c r="R382" s="327"/>
      <c r="S382" s="327"/>
    </row>
    <row r="383" spans="2:19" s="297" customFormat="1" x14ac:dyDescent="0.25">
      <c r="B383" s="327"/>
      <c r="C383" s="327"/>
      <c r="D383" s="327"/>
      <c r="E383" s="327"/>
      <c r="F383" s="327"/>
      <c r="G383" s="327"/>
      <c r="H383" s="327"/>
      <c r="I383" s="327"/>
      <c r="J383" s="327"/>
      <c r="K383" s="327"/>
      <c r="L383" s="327"/>
      <c r="M383" s="327"/>
      <c r="N383" s="327"/>
      <c r="O383" s="327"/>
      <c r="P383" s="327"/>
      <c r="Q383" s="327"/>
      <c r="R383" s="327"/>
      <c r="S383" s="327"/>
    </row>
    <row r="384" spans="2:19" s="297" customFormat="1" x14ac:dyDescent="0.25">
      <c r="B384" s="327"/>
      <c r="C384" s="327"/>
      <c r="D384" s="327"/>
      <c r="E384" s="327"/>
      <c r="F384" s="327"/>
      <c r="G384" s="327"/>
      <c r="H384" s="327"/>
      <c r="I384" s="327"/>
      <c r="J384" s="327"/>
      <c r="K384" s="327"/>
      <c r="L384" s="327"/>
      <c r="M384" s="327"/>
      <c r="N384" s="327"/>
      <c r="O384" s="327"/>
      <c r="P384" s="327"/>
      <c r="Q384" s="327"/>
      <c r="R384" s="327"/>
      <c r="S384" s="327"/>
    </row>
    <row r="385" spans="2:19" s="297" customFormat="1" x14ac:dyDescent="0.25">
      <c r="B385" s="327"/>
      <c r="C385" s="327"/>
      <c r="D385" s="327"/>
      <c r="E385" s="327"/>
      <c r="F385" s="327"/>
      <c r="G385" s="327"/>
      <c r="H385" s="327"/>
      <c r="I385" s="327"/>
      <c r="J385" s="327"/>
      <c r="K385" s="327"/>
      <c r="L385" s="327"/>
      <c r="M385" s="327"/>
      <c r="N385" s="327"/>
      <c r="O385" s="327"/>
      <c r="P385" s="327"/>
      <c r="Q385" s="327"/>
      <c r="R385" s="327"/>
      <c r="S385" s="327"/>
    </row>
    <row r="386" spans="2:19" s="297" customFormat="1" x14ac:dyDescent="0.25">
      <c r="B386" s="327"/>
      <c r="C386" s="327"/>
      <c r="D386" s="327"/>
      <c r="E386" s="327"/>
      <c r="F386" s="327"/>
      <c r="G386" s="327"/>
      <c r="H386" s="327"/>
      <c r="I386" s="327"/>
      <c r="J386" s="327"/>
      <c r="K386" s="327"/>
      <c r="L386" s="327"/>
      <c r="M386" s="327"/>
      <c r="N386" s="327"/>
      <c r="O386" s="327"/>
      <c r="P386" s="327"/>
      <c r="Q386" s="327"/>
      <c r="R386" s="327"/>
      <c r="S386" s="327"/>
    </row>
    <row r="387" spans="2:19" s="297" customFormat="1" x14ac:dyDescent="0.25">
      <c r="B387" s="327"/>
      <c r="C387" s="327"/>
      <c r="D387" s="327"/>
      <c r="E387" s="327"/>
      <c r="F387" s="327"/>
      <c r="G387" s="327"/>
      <c r="H387" s="327"/>
      <c r="I387" s="327"/>
      <c r="J387" s="327"/>
      <c r="K387" s="327"/>
      <c r="L387" s="327"/>
      <c r="M387" s="327"/>
      <c r="N387" s="327"/>
      <c r="O387" s="327"/>
      <c r="P387" s="327"/>
      <c r="Q387" s="327"/>
      <c r="R387" s="327"/>
      <c r="S387" s="327"/>
    </row>
    <row r="388" spans="2:19" s="297" customFormat="1" x14ac:dyDescent="0.25">
      <c r="B388" s="327"/>
      <c r="C388" s="327"/>
      <c r="D388" s="327"/>
      <c r="E388" s="327"/>
      <c r="F388" s="327"/>
      <c r="G388" s="327"/>
      <c r="H388" s="327"/>
      <c r="I388" s="327"/>
      <c r="J388" s="327"/>
      <c r="K388" s="327"/>
      <c r="L388" s="327"/>
      <c r="M388" s="327"/>
      <c r="N388" s="327"/>
      <c r="O388" s="327"/>
      <c r="P388" s="327"/>
      <c r="Q388" s="327"/>
      <c r="R388" s="327"/>
      <c r="S388" s="327"/>
    </row>
    <row r="389" spans="2:19" s="297" customFormat="1" x14ac:dyDescent="0.25">
      <c r="B389" s="327"/>
      <c r="C389" s="327"/>
      <c r="D389" s="327"/>
      <c r="E389" s="327"/>
      <c r="F389" s="327"/>
      <c r="G389" s="327"/>
      <c r="H389" s="327"/>
      <c r="I389" s="327"/>
      <c r="J389" s="327"/>
      <c r="K389" s="327"/>
      <c r="L389" s="327"/>
      <c r="M389" s="327"/>
      <c r="N389" s="327"/>
      <c r="O389" s="327"/>
      <c r="P389" s="327"/>
      <c r="Q389" s="327"/>
      <c r="R389" s="327"/>
      <c r="S389" s="327"/>
    </row>
    <row r="390" spans="2:19" s="297" customFormat="1" x14ac:dyDescent="0.25">
      <c r="B390" s="327"/>
      <c r="C390" s="327"/>
      <c r="D390" s="327"/>
      <c r="E390" s="327"/>
      <c r="F390" s="327"/>
      <c r="G390" s="327"/>
      <c r="H390" s="327"/>
      <c r="I390" s="327"/>
      <c r="J390" s="327"/>
      <c r="K390" s="327"/>
      <c r="L390" s="327"/>
      <c r="M390" s="327"/>
      <c r="N390" s="327"/>
      <c r="O390" s="327"/>
      <c r="P390" s="327"/>
      <c r="Q390" s="327"/>
      <c r="R390" s="327"/>
      <c r="S390" s="327"/>
    </row>
    <row r="391" spans="2:19" s="297" customFormat="1" x14ac:dyDescent="0.25">
      <c r="B391" s="327"/>
      <c r="C391" s="327"/>
      <c r="D391" s="327"/>
      <c r="E391" s="327"/>
      <c r="F391" s="327"/>
      <c r="G391" s="327"/>
      <c r="H391" s="327"/>
      <c r="I391" s="327"/>
      <c r="J391" s="327"/>
      <c r="K391" s="327"/>
      <c r="L391" s="327"/>
      <c r="M391" s="327"/>
      <c r="N391" s="327"/>
      <c r="O391" s="327"/>
      <c r="P391" s="327"/>
      <c r="Q391" s="327"/>
      <c r="R391" s="327"/>
      <c r="S391" s="327"/>
    </row>
    <row r="392" spans="2:19" s="297" customFormat="1" x14ac:dyDescent="0.25">
      <c r="B392" s="327"/>
      <c r="C392" s="327"/>
      <c r="D392" s="327"/>
      <c r="E392" s="327"/>
      <c r="F392" s="327"/>
      <c r="G392" s="327"/>
      <c r="H392" s="327"/>
      <c r="I392" s="327"/>
      <c r="J392" s="327"/>
      <c r="K392" s="327"/>
      <c r="L392" s="327"/>
      <c r="M392" s="327"/>
      <c r="N392" s="327"/>
      <c r="O392" s="327"/>
      <c r="P392" s="327"/>
      <c r="Q392" s="327"/>
      <c r="R392" s="327"/>
      <c r="S392" s="327"/>
    </row>
    <row r="393" spans="2:19" s="297" customFormat="1" x14ac:dyDescent="0.25">
      <c r="B393" s="327"/>
      <c r="C393" s="327"/>
      <c r="D393" s="327"/>
      <c r="E393" s="327"/>
      <c r="F393" s="327"/>
      <c r="G393" s="327"/>
      <c r="H393" s="327"/>
      <c r="I393" s="327"/>
      <c r="J393" s="327"/>
      <c r="K393" s="327"/>
      <c r="L393" s="327"/>
      <c r="M393" s="327"/>
      <c r="N393" s="327"/>
      <c r="O393" s="327"/>
      <c r="P393" s="327"/>
      <c r="Q393" s="327"/>
      <c r="R393" s="327"/>
      <c r="S393" s="327"/>
    </row>
    <row r="394" spans="2:19" s="297" customFormat="1" x14ac:dyDescent="0.25">
      <c r="B394" s="327"/>
      <c r="C394" s="327"/>
      <c r="D394" s="327"/>
      <c r="E394" s="327"/>
      <c r="F394" s="327"/>
      <c r="G394" s="327"/>
      <c r="H394" s="327"/>
      <c r="I394" s="327"/>
      <c r="J394" s="327"/>
      <c r="K394" s="327"/>
      <c r="L394" s="327"/>
      <c r="M394" s="327"/>
      <c r="N394" s="327"/>
      <c r="O394" s="327"/>
      <c r="P394" s="327"/>
      <c r="Q394" s="327"/>
      <c r="R394" s="327"/>
      <c r="S394" s="327"/>
    </row>
    <row r="395" spans="2:19" s="297" customFormat="1" x14ac:dyDescent="0.25">
      <c r="B395" s="327"/>
      <c r="C395" s="327"/>
      <c r="D395" s="327"/>
      <c r="E395" s="327"/>
      <c r="F395" s="327"/>
      <c r="G395" s="327"/>
      <c r="H395" s="327"/>
      <c r="I395" s="327"/>
      <c r="J395" s="327"/>
      <c r="K395" s="327"/>
      <c r="L395" s="327"/>
      <c r="M395" s="327"/>
      <c r="N395" s="327"/>
      <c r="O395" s="327"/>
      <c r="P395" s="327"/>
      <c r="Q395" s="327"/>
      <c r="R395" s="327"/>
      <c r="S395" s="327"/>
    </row>
    <row r="396" spans="2:19" s="297" customFormat="1" x14ac:dyDescent="0.25">
      <c r="B396" s="327"/>
      <c r="C396" s="327"/>
      <c r="D396" s="327"/>
      <c r="E396" s="327"/>
      <c r="F396" s="327"/>
      <c r="G396" s="327"/>
      <c r="H396" s="327"/>
      <c r="I396" s="327"/>
      <c r="J396" s="327"/>
      <c r="K396" s="327"/>
      <c r="L396" s="327"/>
      <c r="M396" s="327"/>
      <c r="N396" s="327"/>
      <c r="O396" s="327"/>
      <c r="P396" s="327"/>
      <c r="Q396" s="327"/>
      <c r="R396" s="327"/>
      <c r="S396" s="327"/>
    </row>
    <row r="397" spans="2:19" s="297" customFormat="1" x14ac:dyDescent="0.25">
      <c r="B397" s="327"/>
      <c r="C397" s="327"/>
      <c r="D397" s="327"/>
      <c r="E397" s="327"/>
      <c r="F397" s="327"/>
      <c r="G397" s="327"/>
      <c r="H397" s="327"/>
      <c r="I397" s="327"/>
      <c r="J397" s="327"/>
      <c r="K397" s="327"/>
      <c r="L397" s="327"/>
      <c r="M397" s="327"/>
      <c r="N397" s="327"/>
      <c r="O397" s="327"/>
      <c r="P397" s="327"/>
      <c r="Q397" s="327"/>
      <c r="R397" s="327"/>
      <c r="S397" s="327"/>
    </row>
    <row r="398" spans="2:19" s="297" customFormat="1" x14ac:dyDescent="0.25">
      <c r="B398" s="327"/>
      <c r="C398" s="327"/>
      <c r="D398" s="327"/>
      <c r="E398" s="327"/>
      <c r="F398" s="327"/>
      <c r="G398" s="327"/>
      <c r="H398" s="327"/>
      <c r="I398" s="327"/>
      <c r="J398" s="327"/>
      <c r="K398" s="327"/>
      <c r="L398" s="327"/>
      <c r="M398" s="327"/>
      <c r="N398" s="327"/>
      <c r="O398" s="327"/>
      <c r="P398" s="327"/>
      <c r="Q398" s="327"/>
      <c r="R398" s="327"/>
      <c r="S398" s="327"/>
    </row>
    <row r="399" spans="2:19" s="297" customFormat="1" x14ac:dyDescent="0.25">
      <c r="B399" s="327"/>
      <c r="C399" s="327"/>
      <c r="D399" s="327"/>
      <c r="E399" s="327"/>
      <c r="F399" s="327"/>
      <c r="G399" s="327"/>
      <c r="H399" s="327"/>
      <c r="I399" s="327"/>
      <c r="J399" s="327"/>
      <c r="K399" s="327"/>
      <c r="L399" s="327"/>
      <c r="M399" s="327"/>
      <c r="N399" s="327"/>
      <c r="O399" s="327"/>
      <c r="P399" s="327"/>
      <c r="Q399" s="327"/>
      <c r="R399" s="327"/>
      <c r="S399" s="327"/>
    </row>
    <row r="400" spans="2:19" s="297" customFormat="1" x14ac:dyDescent="0.25">
      <c r="B400" s="327"/>
      <c r="C400" s="327"/>
      <c r="D400" s="327"/>
      <c r="E400" s="327"/>
      <c r="F400" s="327"/>
      <c r="G400" s="327"/>
      <c r="H400" s="327"/>
      <c r="I400" s="327"/>
      <c r="J400" s="327"/>
      <c r="K400" s="327"/>
      <c r="L400" s="327"/>
      <c r="M400" s="327"/>
      <c r="N400" s="327"/>
      <c r="O400" s="327"/>
      <c r="P400" s="327"/>
      <c r="Q400" s="327"/>
      <c r="R400" s="327"/>
      <c r="S400" s="327"/>
    </row>
    <row r="401" spans="2:19" s="297" customFormat="1" x14ac:dyDescent="0.25">
      <c r="B401" s="327"/>
      <c r="C401" s="327"/>
      <c r="D401" s="327"/>
      <c r="E401" s="327"/>
      <c r="F401" s="327"/>
      <c r="G401" s="327"/>
      <c r="H401" s="327"/>
      <c r="I401" s="327"/>
      <c r="J401" s="327"/>
      <c r="K401" s="327"/>
      <c r="L401" s="327"/>
      <c r="M401" s="327"/>
      <c r="N401" s="327"/>
      <c r="O401" s="327"/>
      <c r="P401" s="327"/>
      <c r="Q401" s="327"/>
      <c r="R401" s="327"/>
      <c r="S401" s="327"/>
    </row>
    <row r="402" spans="2:19" s="297" customFormat="1" x14ac:dyDescent="0.25">
      <c r="B402" s="327"/>
      <c r="C402" s="327"/>
      <c r="D402" s="327"/>
      <c r="E402" s="327"/>
      <c r="F402" s="327"/>
      <c r="G402" s="327"/>
      <c r="H402" s="327"/>
      <c r="I402" s="327"/>
      <c r="J402" s="327"/>
      <c r="K402" s="327"/>
      <c r="L402" s="327"/>
      <c r="M402" s="327"/>
      <c r="N402" s="327"/>
      <c r="O402" s="327"/>
      <c r="P402" s="327"/>
      <c r="Q402" s="327"/>
      <c r="R402" s="327"/>
      <c r="S402" s="327"/>
    </row>
    <row r="403" spans="2:19" s="297" customFormat="1" x14ac:dyDescent="0.25">
      <c r="B403" s="327"/>
      <c r="C403" s="327"/>
      <c r="D403" s="327"/>
      <c r="E403" s="327"/>
      <c r="F403" s="327"/>
      <c r="G403" s="327"/>
      <c r="H403" s="327"/>
      <c r="I403" s="327"/>
      <c r="J403" s="327"/>
      <c r="K403" s="327"/>
      <c r="L403" s="327"/>
      <c r="M403" s="327"/>
      <c r="N403" s="327"/>
      <c r="O403" s="327"/>
      <c r="P403" s="327"/>
      <c r="Q403" s="327"/>
      <c r="R403" s="327"/>
      <c r="S403" s="327"/>
    </row>
    <row r="404" spans="2:19" s="297" customFormat="1" x14ac:dyDescent="0.25">
      <c r="B404" s="327"/>
      <c r="C404" s="327"/>
      <c r="D404" s="327"/>
      <c r="E404" s="327"/>
      <c r="F404" s="327"/>
      <c r="G404" s="327"/>
      <c r="H404" s="327"/>
      <c r="I404" s="327"/>
      <c r="J404" s="327"/>
      <c r="K404" s="327"/>
      <c r="L404" s="327"/>
      <c r="M404" s="327"/>
      <c r="N404" s="327"/>
      <c r="O404" s="327"/>
      <c r="P404" s="327"/>
      <c r="Q404" s="327"/>
      <c r="R404" s="327"/>
      <c r="S404" s="327"/>
    </row>
    <row r="405" spans="2:19" s="297" customFormat="1" x14ac:dyDescent="0.25">
      <c r="B405" s="327"/>
      <c r="C405" s="327"/>
      <c r="D405" s="327"/>
      <c r="E405" s="327"/>
      <c r="F405" s="327"/>
      <c r="G405" s="327"/>
      <c r="H405" s="327"/>
      <c r="I405" s="327"/>
      <c r="J405" s="327"/>
      <c r="K405" s="327"/>
      <c r="L405" s="327"/>
      <c r="M405" s="327"/>
      <c r="N405" s="327"/>
      <c r="O405" s="327"/>
      <c r="P405" s="327"/>
      <c r="Q405" s="327"/>
      <c r="R405" s="327"/>
      <c r="S405" s="327"/>
    </row>
    <row r="406" spans="2:19" s="297" customFormat="1" x14ac:dyDescent="0.25">
      <c r="B406" s="327"/>
      <c r="C406" s="327"/>
      <c r="D406" s="327"/>
      <c r="E406" s="327"/>
      <c r="F406" s="327"/>
      <c r="G406" s="327"/>
      <c r="H406" s="327"/>
      <c r="I406" s="327"/>
      <c r="J406" s="327"/>
      <c r="K406" s="327"/>
      <c r="L406" s="327"/>
      <c r="M406" s="327"/>
      <c r="N406" s="327"/>
      <c r="O406" s="327"/>
      <c r="P406" s="327"/>
      <c r="Q406" s="327"/>
      <c r="R406" s="327"/>
      <c r="S406" s="327"/>
    </row>
    <row r="407" spans="2:19" s="297" customFormat="1" x14ac:dyDescent="0.25">
      <c r="B407" s="327"/>
      <c r="C407" s="327"/>
      <c r="D407" s="327"/>
      <c r="E407" s="327"/>
      <c r="F407" s="327"/>
      <c r="G407" s="327"/>
      <c r="H407" s="327"/>
      <c r="I407" s="327"/>
      <c r="J407" s="327"/>
      <c r="K407" s="327"/>
      <c r="L407" s="327"/>
      <c r="M407" s="327"/>
      <c r="N407" s="327"/>
      <c r="O407" s="327"/>
      <c r="P407" s="327"/>
      <c r="Q407" s="327"/>
      <c r="R407" s="327"/>
      <c r="S407" s="327"/>
    </row>
    <row r="408" spans="2:19" s="297" customFormat="1" x14ac:dyDescent="0.25">
      <c r="B408" s="327"/>
      <c r="C408" s="327"/>
      <c r="D408" s="327"/>
      <c r="E408" s="327"/>
      <c r="F408" s="327"/>
      <c r="G408" s="327"/>
      <c r="H408" s="327"/>
      <c r="I408" s="327"/>
      <c r="J408" s="327"/>
      <c r="K408" s="327"/>
      <c r="L408" s="327"/>
      <c r="M408" s="327"/>
      <c r="N408" s="327"/>
      <c r="O408" s="327"/>
      <c r="P408" s="327"/>
      <c r="Q408" s="327"/>
      <c r="R408" s="327"/>
      <c r="S408" s="327"/>
    </row>
    <row r="409" spans="2:19" s="297" customFormat="1" x14ac:dyDescent="0.25">
      <c r="B409" s="327"/>
      <c r="C409" s="327"/>
      <c r="D409" s="327"/>
      <c r="E409" s="327"/>
      <c r="F409" s="327"/>
      <c r="G409" s="327"/>
      <c r="H409" s="327"/>
      <c r="I409" s="327"/>
      <c r="J409" s="327"/>
      <c r="K409" s="327"/>
      <c r="L409" s="327"/>
      <c r="M409" s="327"/>
      <c r="N409" s="327"/>
      <c r="O409" s="327"/>
      <c r="P409" s="327"/>
      <c r="Q409" s="327"/>
      <c r="R409" s="327"/>
      <c r="S409" s="327"/>
    </row>
    <row r="410" spans="2:19" s="297" customFormat="1" x14ac:dyDescent="0.25">
      <c r="B410" s="327"/>
      <c r="C410" s="327"/>
      <c r="D410" s="327"/>
      <c r="E410" s="327"/>
      <c r="F410" s="327"/>
      <c r="G410" s="327"/>
      <c r="H410" s="327"/>
      <c r="I410" s="327"/>
      <c r="J410" s="327"/>
      <c r="K410" s="327"/>
      <c r="L410" s="327"/>
      <c r="M410" s="327"/>
      <c r="N410" s="327"/>
      <c r="O410" s="327"/>
      <c r="P410" s="327"/>
      <c r="Q410" s="327"/>
      <c r="R410" s="327"/>
      <c r="S410" s="327"/>
    </row>
    <row r="411" spans="2:19" s="297" customFormat="1" x14ac:dyDescent="0.25">
      <c r="B411" s="327"/>
      <c r="C411" s="327"/>
      <c r="D411" s="327"/>
      <c r="E411" s="327"/>
      <c r="F411" s="327"/>
      <c r="G411" s="327"/>
      <c r="H411" s="327"/>
      <c r="I411" s="327"/>
      <c r="J411" s="327"/>
      <c r="K411" s="327"/>
      <c r="L411" s="327"/>
      <c r="M411" s="327"/>
      <c r="N411" s="327"/>
      <c r="O411" s="327"/>
      <c r="P411" s="327"/>
      <c r="Q411" s="327"/>
      <c r="R411" s="327"/>
      <c r="S411" s="327"/>
    </row>
    <row r="412" spans="2:19" s="297" customFormat="1" x14ac:dyDescent="0.25">
      <c r="B412" s="327"/>
      <c r="C412" s="327"/>
      <c r="D412" s="327"/>
      <c r="E412" s="327"/>
      <c r="F412" s="327"/>
      <c r="G412" s="327"/>
      <c r="H412" s="327"/>
      <c r="I412" s="327"/>
      <c r="J412" s="327"/>
      <c r="K412" s="327"/>
      <c r="L412" s="327"/>
      <c r="M412" s="327"/>
      <c r="N412" s="327"/>
      <c r="O412" s="327"/>
      <c r="P412" s="327"/>
      <c r="Q412" s="327"/>
      <c r="R412" s="327"/>
      <c r="S412" s="327"/>
    </row>
    <row r="413" spans="2:19" s="297" customFormat="1" x14ac:dyDescent="0.25">
      <c r="B413" s="327"/>
      <c r="C413" s="327"/>
      <c r="D413" s="327"/>
      <c r="E413" s="327"/>
      <c r="F413" s="327"/>
      <c r="G413" s="327"/>
      <c r="H413" s="327"/>
      <c r="I413" s="327"/>
      <c r="J413" s="327"/>
      <c r="K413" s="327"/>
      <c r="L413" s="327"/>
      <c r="M413" s="327"/>
      <c r="N413" s="327"/>
      <c r="O413" s="327"/>
      <c r="P413" s="327"/>
      <c r="Q413" s="327"/>
      <c r="R413" s="327"/>
      <c r="S413" s="327"/>
    </row>
    <row r="414" spans="2:19" s="297" customFormat="1" x14ac:dyDescent="0.25">
      <c r="B414" s="327"/>
      <c r="C414" s="327"/>
      <c r="D414" s="327"/>
      <c r="E414" s="327"/>
      <c r="F414" s="327"/>
      <c r="G414" s="327"/>
      <c r="H414" s="327"/>
      <c r="I414" s="327"/>
      <c r="J414" s="327"/>
      <c r="K414" s="327"/>
      <c r="L414" s="327"/>
      <c r="M414" s="327"/>
      <c r="N414" s="327"/>
      <c r="O414" s="327"/>
      <c r="P414" s="327"/>
      <c r="Q414" s="327"/>
      <c r="R414" s="327"/>
      <c r="S414" s="327"/>
    </row>
    <row r="415" spans="2:19" s="297" customFormat="1" x14ac:dyDescent="0.25">
      <c r="B415" s="327"/>
      <c r="C415" s="327"/>
      <c r="D415" s="327"/>
      <c r="E415" s="327"/>
      <c r="F415" s="327"/>
      <c r="G415" s="327"/>
      <c r="H415" s="327"/>
      <c r="I415" s="327"/>
      <c r="J415" s="327"/>
      <c r="K415" s="327"/>
      <c r="L415" s="327"/>
      <c r="M415" s="327"/>
      <c r="N415" s="327"/>
      <c r="O415" s="327"/>
      <c r="P415" s="327"/>
      <c r="Q415" s="327"/>
      <c r="R415" s="327"/>
      <c r="S415" s="327"/>
    </row>
    <row r="416" spans="2:19" s="297" customFormat="1" x14ac:dyDescent="0.25">
      <c r="B416" s="327"/>
      <c r="C416" s="327"/>
      <c r="D416" s="327"/>
      <c r="E416" s="327"/>
      <c r="F416" s="327"/>
      <c r="G416" s="327"/>
      <c r="H416" s="327"/>
      <c r="I416" s="327"/>
      <c r="J416" s="327"/>
      <c r="K416" s="327"/>
      <c r="L416" s="327"/>
      <c r="M416" s="327"/>
      <c r="N416" s="327"/>
      <c r="O416" s="327"/>
      <c r="P416" s="327"/>
      <c r="Q416" s="327"/>
      <c r="R416" s="327"/>
      <c r="S416" s="327"/>
    </row>
    <row r="417" spans="2:19" s="297" customFormat="1" x14ac:dyDescent="0.25">
      <c r="B417" s="327"/>
      <c r="C417" s="327"/>
      <c r="D417" s="327"/>
      <c r="E417" s="327"/>
      <c r="F417" s="327"/>
      <c r="G417" s="327"/>
      <c r="H417" s="327"/>
      <c r="I417" s="327"/>
      <c r="J417" s="327"/>
      <c r="K417" s="327"/>
      <c r="L417" s="327"/>
      <c r="M417" s="327"/>
      <c r="N417" s="327"/>
      <c r="O417" s="327"/>
      <c r="P417" s="327"/>
      <c r="Q417" s="327"/>
      <c r="R417" s="327"/>
      <c r="S417" s="327"/>
    </row>
    <row r="418" spans="2:19" s="297" customFormat="1" x14ac:dyDescent="0.25">
      <c r="B418" s="327"/>
      <c r="C418" s="327"/>
      <c r="D418" s="327"/>
      <c r="E418" s="327"/>
      <c r="F418" s="327"/>
      <c r="G418" s="327"/>
      <c r="H418" s="327"/>
      <c r="I418" s="327"/>
      <c r="J418" s="327"/>
      <c r="K418" s="327"/>
      <c r="L418" s="327"/>
      <c r="M418" s="327"/>
      <c r="N418" s="327"/>
      <c r="O418" s="327"/>
      <c r="P418" s="327"/>
      <c r="Q418" s="327"/>
      <c r="R418" s="327"/>
      <c r="S418" s="327"/>
    </row>
    <row r="419" spans="2:19" s="297" customFormat="1" x14ac:dyDescent="0.25">
      <c r="B419" s="327"/>
      <c r="C419" s="327"/>
      <c r="D419" s="327"/>
      <c r="E419" s="327"/>
      <c r="F419" s="327"/>
      <c r="G419" s="327"/>
      <c r="H419" s="327"/>
      <c r="I419" s="327"/>
      <c r="J419" s="327"/>
      <c r="K419" s="327"/>
      <c r="L419" s="327"/>
      <c r="M419" s="327"/>
      <c r="N419" s="327"/>
      <c r="O419" s="327"/>
      <c r="P419" s="327"/>
      <c r="Q419" s="327"/>
      <c r="R419" s="327"/>
      <c r="S419" s="327"/>
    </row>
    <row r="420" spans="2:19" s="297" customFormat="1" x14ac:dyDescent="0.25">
      <c r="B420" s="327"/>
      <c r="C420" s="327"/>
      <c r="D420" s="327"/>
      <c r="E420" s="327"/>
      <c r="F420" s="327"/>
      <c r="G420" s="327"/>
      <c r="H420" s="327"/>
      <c r="I420" s="327"/>
      <c r="J420" s="327"/>
      <c r="K420" s="327"/>
      <c r="L420" s="327"/>
      <c r="M420" s="327"/>
      <c r="N420" s="327"/>
      <c r="O420" s="327"/>
      <c r="P420" s="327"/>
      <c r="Q420" s="327"/>
      <c r="R420" s="327"/>
      <c r="S420" s="327"/>
    </row>
    <row r="421" spans="2:19" s="297" customFormat="1" x14ac:dyDescent="0.25">
      <c r="B421" s="327"/>
      <c r="C421" s="327"/>
      <c r="D421" s="327"/>
      <c r="E421" s="327"/>
      <c r="F421" s="327"/>
      <c r="G421" s="327"/>
      <c r="H421" s="327"/>
      <c r="I421" s="327"/>
      <c r="J421" s="327"/>
      <c r="K421" s="327"/>
      <c r="L421" s="327"/>
      <c r="M421" s="327"/>
      <c r="N421" s="327"/>
      <c r="O421" s="327"/>
      <c r="P421" s="327"/>
      <c r="Q421" s="327"/>
      <c r="R421" s="327"/>
      <c r="S421" s="327"/>
    </row>
    <row r="422" spans="2:19" s="297" customFormat="1" x14ac:dyDescent="0.25">
      <c r="B422" s="327"/>
      <c r="C422" s="327"/>
      <c r="D422" s="327"/>
      <c r="E422" s="327"/>
      <c r="F422" s="327"/>
      <c r="G422" s="327"/>
      <c r="H422" s="327"/>
      <c r="I422" s="327"/>
      <c r="J422" s="327"/>
      <c r="K422" s="327"/>
      <c r="L422" s="327"/>
      <c r="M422" s="327"/>
      <c r="N422" s="327"/>
      <c r="O422" s="327"/>
      <c r="P422" s="327"/>
      <c r="Q422" s="327"/>
      <c r="R422" s="327"/>
      <c r="S422" s="327"/>
    </row>
    <row r="423" spans="2:19" s="297" customFormat="1" x14ac:dyDescent="0.25">
      <c r="B423" s="327"/>
      <c r="C423" s="327"/>
      <c r="D423" s="327"/>
      <c r="E423" s="327"/>
      <c r="F423" s="327"/>
      <c r="G423" s="327"/>
      <c r="H423" s="327"/>
      <c r="I423" s="327"/>
      <c r="J423" s="327"/>
      <c r="K423" s="327"/>
      <c r="L423" s="327"/>
      <c r="M423" s="327"/>
      <c r="N423" s="327"/>
      <c r="O423" s="327"/>
      <c r="P423" s="327"/>
      <c r="Q423" s="327"/>
      <c r="R423" s="327"/>
      <c r="S423" s="327"/>
    </row>
    <row r="424" spans="2:19" s="297" customFormat="1" x14ac:dyDescent="0.25">
      <c r="B424" s="327"/>
      <c r="C424" s="327"/>
      <c r="D424" s="327"/>
      <c r="E424" s="327"/>
      <c r="F424" s="327"/>
      <c r="G424" s="327"/>
      <c r="H424" s="327"/>
      <c r="I424" s="327"/>
      <c r="J424" s="327"/>
      <c r="K424" s="327"/>
      <c r="L424" s="327"/>
      <c r="M424" s="327"/>
      <c r="N424" s="327"/>
      <c r="O424" s="327"/>
      <c r="P424" s="327"/>
      <c r="Q424" s="327"/>
      <c r="R424" s="327"/>
      <c r="S424" s="327"/>
    </row>
    <row r="425" spans="2:19" s="297" customFormat="1" x14ac:dyDescent="0.25">
      <c r="B425" s="327"/>
      <c r="C425" s="327"/>
      <c r="D425" s="327"/>
      <c r="E425" s="327"/>
      <c r="F425" s="327"/>
      <c r="G425" s="327"/>
      <c r="H425" s="327"/>
      <c r="I425" s="327"/>
      <c r="J425" s="327"/>
      <c r="K425" s="327"/>
      <c r="L425" s="327"/>
      <c r="M425" s="327"/>
      <c r="N425" s="327"/>
      <c r="O425" s="327"/>
      <c r="P425" s="327"/>
      <c r="Q425" s="327"/>
      <c r="R425" s="327"/>
      <c r="S425" s="327"/>
    </row>
    <row r="426" spans="2:19" s="297" customFormat="1" x14ac:dyDescent="0.25">
      <c r="B426" s="327"/>
      <c r="C426" s="327"/>
      <c r="D426" s="327"/>
      <c r="E426" s="327"/>
      <c r="F426" s="327"/>
      <c r="G426" s="327"/>
      <c r="H426" s="327"/>
      <c r="I426" s="327"/>
      <c r="J426" s="327"/>
      <c r="K426" s="327"/>
      <c r="L426" s="327"/>
      <c r="M426" s="327"/>
      <c r="N426" s="327"/>
      <c r="O426" s="327"/>
      <c r="P426" s="327"/>
      <c r="Q426" s="327"/>
      <c r="R426" s="327"/>
      <c r="S426" s="327"/>
    </row>
    <row r="427" spans="2:19" s="297" customFormat="1" x14ac:dyDescent="0.25">
      <c r="B427" s="327"/>
      <c r="C427" s="327"/>
      <c r="D427" s="327"/>
      <c r="E427" s="327"/>
      <c r="F427" s="327"/>
      <c r="G427" s="327"/>
      <c r="H427" s="327"/>
      <c r="I427" s="327"/>
      <c r="J427" s="327"/>
      <c r="K427" s="327"/>
      <c r="L427" s="327"/>
      <c r="M427" s="327"/>
      <c r="N427" s="327"/>
      <c r="O427" s="327"/>
      <c r="P427" s="327"/>
      <c r="Q427" s="327"/>
      <c r="R427" s="327"/>
      <c r="S427" s="327"/>
    </row>
    <row r="428" spans="2:19" s="297" customFormat="1" x14ac:dyDescent="0.25">
      <c r="B428" s="327"/>
      <c r="C428" s="327"/>
      <c r="D428" s="327"/>
      <c r="E428" s="327"/>
      <c r="F428" s="327"/>
      <c r="G428" s="327"/>
      <c r="H428" s="327"/>
      <c r="I428" s="327"/>
      <c r="J428" s="327"/>
      <c r="K428" s="327"/>
      <c r="L428" s="327"/>
      <c r="M428" s="327"/>
      <c r="N428" s="327"/>
      <c r="O428" s="327"/>
      <c r="P428" s="327"/>
      <c r="Q428" s="327"/>
      <c r="R428" s="327"/>
      <c r="S428" s="327"/>
    </row>
    <row r="429" spans="2:19" s="297" customFormat="1" x14ac:dyDescent="0.25">
      <c r="B429" s="327"/>
      <c r="C429" s="327"/>
      <c r="D429" s="327"/>
      <c r="E429" s="327"/>
      <c r="F429" s="327"/>
      <c r="G429" s="327"/>
      <c r="H429" s="327"/>
      <c r="I429" s="327"/>
      <c r="J429" s="327"/>
      <c r="K429" s="327"/>
      <c r="L429" s="327"/>
      <c r="M429" s="327"/>
      <c r="N429" s="327"/>
      <c r="O429" s="327"/>
      <c r="P429" s="327"/>
      <c r="Q429" s="327"/>
      <c r="R429" s="327"/>
      <c r="S429" s="327"/>
    </row>
    <row r="430" spans="2:19" s="297" customFormat="1" x14ac:dyDescent="0.25">
      <c r="B430" s="327"/>
      <c r="C430" s="327"/>
      <c r="D430" s="327"/>
      <c r="E430" s="327"/>
      <c r="F430" s="327"/>
      <c r="G430" s="327"/>
      <c r="H430" s="327"/>
      <c r="I430" s="327"/>
      <c r="J430" s="327"/>
      <c r="K430" s="327"/>
      <c r="L430" s="327"/>
      <c r="M430" s="327"/>
      <c r="N430" s="327"/>
      <c r="O430" s="327"/>
      <c r="P430" s="327"/>
      <c r="Q430" s="327"/>
      <c r="R430" s="327"/>
      <c r="S430" s="327"/>
    </row>
    <row r="431" spans="2:19" s="297" customFormat="1" x14ac:dyDescent="0.25">
      <c r="B431" s="327"/>
      <c r="C431" s="327"/>
      <c r="D431" s="327"/>
      <c r="E431" s="327"/>
      <c r="F431" s="327"/>
      <c r="G431" s="327"/>
      <c r="H431" s="327"/>
      <c r="I431" s="327"/>
      <c r="J431" s="327"/>
      <c r="K431" s="327"/>
      <c r="L431" s="327"/>
      <c r="M431" s="327"/>
      <c r="N431" s="327"/>
      <c r="O431" s="327"/>
      <c r="P431" s="327"/>
      <c r="Q431" s="327"/>
      <c r="R431" s="327"/>
      <c r="S431" s="327"/>
    </row>
    <row r="432" spans="2:19" s="297" customFormat="1" x14ac:dyDescent="0.25">
      <c r="B432" s="327"/>
      <c r="C432" s="327"/>
      <c r="D432" s="327"/>
      <c r="E432" s="327"/>
      <c r="F432" s="327"/>
      <c r="G432" s="327"/>
      <c r="H432" s="327"/>
      <c r="I432" s="327"/>
      <c r="J432" s="327"/>
      <c r="K432" s="327"/>
      <c r="L432" s="327"/>
      <c r="M432" s="327"/>
      <c r="N432" s="327"/>
      <c r="O432" s="327"/>
      <c r="P432" s="327"/>
      <c r="Q432" s="327"/>
      <c r="R432" s="327"/>
      <c r="S432" s="327"/>
    </row>
    <row r="433" spans="2:19" s="297" customFormat="1" x14ac:dyDescent="0.25">
      <c r="B433" s="327"/>
      <c r="C433" s="327"/>
      <c r="D433" s="327"/>
      <c r="E433" s="327"/>
      <c r="F433" s="327"/>
      <c r="G433" s="327"/>
      <c r="H433" s="327"/>
      <c r="I433" s="327"/>
      <c r="J433" s="327"/>
      <c r="K433" s="327"/>
      <c r="L433" s="327"/>
      <c r="M433" s="327"/>
      <c r="N433" s="327"/>
      <c r="O433" s="327"/>
      <c r="P433" s="327"/>
      <c r="Q433" s="327"/>
      <c r="R433" s="327"/>
      <c r="S433" s="327"/>
    </row>
    <row r="434" spans="2:19" s="297" customFormat="1" x14ac:dyDescent="0.25">
      <c r="B434" s="327"/>
      <c r="C434" s="327"/>
      <c r="D434" s="327"/>
      <c r="E434" s="327"/>
      <c r="F434" s="327"/>
      <c r="G434" s="327"/>
      <c r="H434" s="327"/>
      <c r="I434" s="327"/>
      <c r="J434" s="327"/>
      <c r="K434" s="327"/>
      <c r="L434" s="327"/>
      <c r="M434" s="327"/>
      <c r="N434" s="327"/>
      <c r="O434" s="327"/>
      <c r="P434" s="327"/>
      <c r="Q434" s="327"/>
      <c r="R434" s="327"/>
      <c r="S434" s="327"/>
    </row>
    <row r="435" spans="2:19" s="297" customFormat="1" x14ac:dyDescent="0.25">
      <c r="B435" s="327"/>
      <c r="C435" s="327"/>
      <c r="D435" s="327"/>
      <c r="E435" s="327"/>
      <c r="F435" s="327"/>
      <c r="G435" s="327"/>
      <c r="H435" s="327"/>
      <c r="I435" s="327"/>
      <c r="J435" s="327"/>
      <c r="K435" s="327"/>
      <c r="L435" s="327"/>
      <c r="M435" s="327"/>
      <c r="N435" s="327"/>
      <c r="O435" s="327"/>
      <c r="P435" s="327"/>
      <c r="Q435" s="327"/>
      <c r="R435" s="327"/>
      <c r="S435" s="327"/>
    </row>
    <row r="436" spans="2:19" s="297" customFormat="1" x14ac:dyDescent="0.25">
      <c r="B436" s="327"/>
      <c r="C436" s="327"/>
      <c r="D436" s="327"/>
      <c r="E436" s="327"/>
      <c r="F436" s="327"/>
      <c r="G436" s="327"/>
      <c r="H436" s="327"/>
      <c r="I436" s="327"/>
      <c r="J436" s="327"/>
      <c r="K436" s="327"/>
      <c r="L436" s="327"/>
      <c r="M436" s="327"/>
      <c r="N436" s="327"/>
      <c r="O436" s="327"/>
      <c r="P436" s="327"/>
      <c r="Q436" s="327"/>
      <c r="R436" s="327"/>
      <c r="S436" s="327"/>
    </row>
    <row r="437" spans="2:19" s="297" customFormat="1" x14ac:dyDescent="0.25">
      <c r="B437" s="327"/>
      <c r="C437" s="327"/>
      <c r="D437" s="327"/>
      <c r="E437" s="327"/>
      <c r="F437" s="327"/>
      <c r="G437" s="327"/>
      <c r="H437" s="327"/>
      <c r="I437" s="327"/>
      <c r="J437" s="327"/>
      <c r="K437" s="327"/>
      <c r="L437" s="327"/>
      <c r="M437" s="327"/>
      <c r="N437" s="327"/>
      <c r="O437" s="327"/>
      <c r="P437" s="327"/>
      <c r="Q437" s="327"/>
      <c r="R437" s="327"/>
      <c r="S437" s="327"/>
    </row>
    <row r="438" spans="2:19" s="297" customFormat="1" x14ac:dyDescent="0.25">
      <c r="B438" s="327"/>
      <c r="C438" s="327"/>
      <c r="D438" s="327"/>
      <c r="E438" s="327"/>
      <c r="F438" s="327"/>
      <c r="G438" s="327"/>
      <c r="H438" s="327"/>
      <c r="I438" s="327"/>
      <c r="J438" s="327"/>
      <c r="K438" s="327"/>
      <c r="L438" s="327"/>
      <c r="M438" s="327"/>
      <c r="N438" s="327"/>
      <c r="O438" s="327"/>
      <c r="P438" s="327"/>
      <c r="Q438" s="327"/>
      <c r="R438" s="327"/>
      <c r="S438" s="327"/>
    </row>
    <row r="439" spans="2:19" s="297" customFormat="1" x14ac:dyDescent="0.25">
      <c r="B439" s="327"/>
      <c r="C439" s="327"/>
      <c r="D439" s="327"/>
      <c r="E439" s="327"/>
      <c r="F439" s="327"/>
      <c r="G439" s="327"/>
      <c r="H439" s="327"/>
      <c r="I439" s="327"/>
      <c r="J439" s="327"/>
      <c r="K439" s="327"/>
      <c r="L439" s="327"/>
      <c r="M439" s="327"/>
      <c r="N439" s="327"/>
      <c r="O439" s="327"/>
      <c r="P439" s="327"/>
      <c r="Q439" s="327"/>
      <c r="R439" s="327"/>
      <c r="S439" s="327"/>
    </row>
    <row r="440" spans="2:19" s="297" customFormat="1" x14ac:dyDescent="0.25">
      <c r="B440" s="327"/>
      <c r="C440" s="327"/>
      <c r="D440" s="327"/>
      <c r="E440" s="327"/>
      <c r="F440" s="327"/>
      <c r="G440" s="327"/>
      <c r="H440" s="327"/>
      <c r="I440" s="327"/>
      <c r="J440" s="327"/>
      <c r="K440" s="327"/>
      <c r="L440" s="327"/>
      <c r="M440" s="327"/>
      <c r="N440" s="327"/>
      <c r="O440" s="327"/>
      <c r="P440" s="327"/>
      <c r="Q440" s="327"/>
      <c r="R440" s="327"/>
      <c r="S440" s="327"/>
    </row>
    <row r="441" spans="2:19" s="297" customFormat="1" x14ac:dyDescent="0.25">
      <c r="B441" s="327"/>
      <c r="C441" s="327"/>
      <c r="D441" s="327"/>
      <c r="E441" s="327"/>
      <c r="F441" s="327"/>
      <c r="G441" s="327"/>
      <c r="H441" s="327"/>
      <c r="I441" s="327"/>
      <c r="J441" s="327"/>
      <c r="K441" s="327"/>
      <c r="L441" s="327"/>
      <c r="M441" s="327"/>
      <c r="N441" s="327"/>
      <c r="O441" s="327"/>
      <c r="P441" s="327"/>
      <c r="Q441" s="327"/>
      <c r="R441" s="327"/>
      <c r="S441" s="327"/>
    </row>
    <row r="442" spans="2:19" s="297" customFormat="1" x14ac:dyDescent="0.25">
      <c r="B442" s="327"/>
      <c r="C442" s="327"/>
      <c r="D442" s="327"/>
      <c r="E442" s="327"/>
      <c r="F442" s="327"/>
      <c r="G442" s="327"/>
      <c r="H442" s="327"/>
      <c r="I442" s="327"/>
      <c r="J442" s="327"/>
      <c r="K442" s="327"/>
      <c r="L442" s="327"/>
      <c r="M442" s="327"/>
      <c r="N442" s="327"/>
      <c r="O442" s="327"/>
      <c r="P442" s="327"/>
      <c r="Q442" s="327"/>
      <c r="R442" s="327"/>
      <c r="S442" s="327"/>
    </row>
    <row r="443" spans="2:19" s="297" customFormat="1" x14ac:dyDescent="0.25">
      <c r="B443" s="327"/>
      <c r="C443" s="327"/>
      <c r="D443" s="327"/>
      <c r="E443" s="327"/>
      <c r="F443" s="327"/>
      <c r="G443" s="327"/>
      <c r="H443" s="327"/>
      <c r="I443" s="327"/>
      <c r="J443" s="327"/>
      <c r="K443" s="327"/>
      <c r="L443" s="327"/>
      <c r="M443" s="327"/>
      <c r="N443" s="327"/>
      <c r="O443" s="327"/>
      <c r="P443" s="327"/>
      <c r="Q443" s="327"/>
      <c r="R443" s="327"/>
      <c r="S443" s="327"/>
    </row>
    <row r="444" spans="2:19" s="297" customFormat="1" x14ac:dyDescent="0.25">
      <c r="B444" s="327"/>
      <c r="C444" s="327"/>
      <c r="D444" s="327"/>
      <c r="E444" s="327"/>
      <c r="F444" s="327"/>
      <c r="G444" s="327"/>
      <c r="H444" s="327"/>
      <c r="I444" s="327"/>
      <c r="J444" s="327"/>
      <c r="K444" s="327"/>
      <c r="L444" s="327"/>
      <c r="M444" s="327"/>
      <c r="N444" s="327"/>
      <c r="O444" s="327"/>
      <c r="P444" s="327"/>
      <c r="Q444" s="327"/>
      <c r="R444" s="327"/>
      <c r="S444" s="327"/>
    </row>
    <row r="445" spans="2:19" s="297" customFormat="1" x14ac:dyDescent="0.25">
      <c r="B445" s="327"/>
      <c r="C445" s="327"/>
      <c r="D445" s="327"/>
      <c r="E445" s="327"/>
      <c r="F445" s="327"/>
      <c r="G445" s="327"/>
      <c r="H445" s="327"/>
      <c r="I445" s="327"/>
      <c r="J445" s="327"/>
      <c r="K445" s="327"/>
      <c r="L445" s="327"/>
      <c r="M445" s="327"/>
      <c r="N445" s="327"/>
      <c r="O445" s="327"/>
      <c r="P445" s="327"/>
      <c r="Q445" s="327"/>
      <c r="R445" s="327"/>
      <c r="S445" s="327"/>
    </row>
    <row r="446" spans="2:19" s="297" customFormat="1" x14ac:dyDescent="0.25">
      <c r="B446" s="327"/>
      <c r="C446" s="327"/>
      <c r="D446" s="327"/>
      <c r="E446" s="327"/>
      <c r="F446" s="327"/>
      <c r="G446" s="327"/>
      <c r="H446" s="327"/>
      <c r="I446" s="327"/>
      <c r="J446" s="327"/>
      <c r="K446" s="327"/>
      <c r="L446" s="327"/>
      <c r="M446" s="327"/>
      <c r="N446" s="327"/>
      <c r="O446" s="327"/>
      <c r="P446" s="327"/>
      <c r="Q446" s="327"/>
      <c r="R446" s="327"/>
      <c r="S446" s="327"/>
    </row>
    <row r="447" spans="2:19" s="297" customFormat="1" x14ac:dyDescent="0.25">
      <c r="B447" s="327"/>
      <c r="C447" s="327"/>
      <c r="D447" s="327"/>
      <c r="E447" s="327"/>
      <c r="F447" s="327"/>
      <c r="G447" s="327"/>
      <c r="H447" s="327"/>
      <c r="I447" s="327"/>
      <c r="J447" s="327"/>
      <c r="K447" s="327"/>
      <c r="L447" s="327"/>
      <c r="M447" s="327"/>
      <c r="N447" s="327"/>
      <c r="O447" s="327"/>
      <c r="P447" s="327"/>
      <c r="Q447" s="327"/>
      <c r="R447" s="327"/>
      <c r="S447" s="327"/>
    </row>
    <row r="448" spans="2:19" s="297" customFormat="1" x14ac:dyDescent="0.25">
      <c r="B448" s="327"/>
      <c r="C448" s="327"/>
      <c r="D448" s="327"/>
      <c r="E448" s="327"/>
      <c r="F448" s="327"/>
      <c r="G448" s="327"/>
      <c r="H448" s="327"/>
      <c r="I448" s="327"/>
      <c r="J448" s="327"/>
      <c r="K448" s="327"/>
      <c r="L448" s="327"/>
      <c r="M448" s="327"/>
      <c r="N448" s="327"/>
      <c r="O448" s="327"/>
      <c r="P448" s="327"/>
      <c r="Q448" s="327"/>
      <c r="R448" s="327"/>
      <c r="S448" s="327"/>
    </row>
    <row r="449" spans="2:19" s="297" customFormat="1" x14ac:dyDescent="0.25">
      <c r="B449" s="327"/>
      <c r="C449" s="327"/>
      <c r="D449" s="327"/>
      <c r="E449" s="327"/>
      <c r="F449" s="327"/>
      <c r="G449" s="327"/>
      <c r="H449" s="327"/>
      <c r="I449" s="327"/>
      <c r="J449" s="327"/>
      <c r="K449" s="327"/>
      <c r="L449" s="327"/>
      <c r="M449" s="327"/>
      <c r="N449" s="327"/>
      <c r="O449" s="327"/>
      <c r="P449" s="327"/>
      <c r="Q449" s="327"/>
      <c r="R449" s="327"/>
      <c r="S449" s="327"/>
    </row>
    <row r="450" spans="2:19" s="297" customFormat="1" x14ac:dyDescent="0.25">
      <c r="B450" s="327"/>
      <c r="C450" s="327"/>
      <c r="D450" s="327"/>
      <c r="E450" s="327"/>
      <c r="F450" s="327"/>
      <c r="G450" s="327"/>
      <c r="H450" s="327"/>
      <c r="I450" s="327"/>
      <c r="J450" s="327"/>
      <c r="K450" s="327"/>
      <c r="L450" s="327"/>
      <c r="M450" s="327"/>
      <c r="N450" s="327"/>
      <c r="O450" s="327"/>
      <c r="P450" s="327"/>
      <c r="Q450" s="327"/>
      <c r="R450" s="327"/>
      <c r="S450" s="327"/>
    </row>
    <row r="451" spans="2:19" s="297" customFormat="1" x14ac:dyDescent="0.25">
      <c r="B451" s="327"/>
      <c r="C451" s="327"/>
      <c r="D451" s="327"/>
      <c r="E451" s="327"/>
      <c r="F451" s="327"/>
      <c r="G451" s="327"/>
      <c r="H451" s="327"/>
      <c r="I451" s="327"/>
      <c r="J451" s="327"/>
      <c r="K451" s="327"/>
      <c r="L451" s="327"/>
      <c r="M451" s="327"/>
      <c r="N451" s="327"/>
      <c r="O451" s="327"/>
      <c r="P451" s="327"/>
      <c r="Q451" s="327"/>
      <c r="R451" s="327"/>
      <c r="S451" s="327"/>
    </row>
    <row r="452" spans="2:19" s="297" customFormat="1" x14ac:dyDescent="0.25">
      <c r="B452" s="327"/>
      <c r="C452" s="327"/>
      <c r="D452" s="327"/>
      <c r="E452" s="327"/>
      <c r="F452" s="327"/>
      <c r="G452" s="327"/>
      <c r="H452" s="327"/>
      <c r="I452" s="327"/>
      <c r="J452" s="327"/>
      <c r="K452" s="327"/>
      <c r="L452" s="327"/>
      <c r="M452" s="327"/>
      <c r="N452" s="327"/>
      <c r="O452" s="327"/>
      <c r="P452" s="327"/>
      <c r="Q452" s="327"/>
      <c r="R452" s="327"/>
      <c r="S452" s="327"/>
    </row>
    <row r="453" spans="2:19" s="297" customFormat="1" x14ac:dyDescent="0.25">
      <c r="B453" s="327"/>
      <c r="C453" s="327"/>
      <c r="D453" s="327"/>
      <c r="E453" s="327"/>
      <c r="F453" s="327"/>
      <c r="G453" s="327"/>
      <c r="H453" s="327"/>
      <c r="I453" s="327"/>
      <c r="J453" s="327"/>
      <c r="K453" s="327"/>
      <c r="L453" s="327"/>
      <c r="M453" s="327"/>
      <c r="N453" s="327"/>
      <c r="O453" s="327"/>
      <c r="P453" s="327"/>
      <c r="Q453" s="327"/>
      <c r="R453" s="327"/>
      <c r="S453" s="327"/>
    </row>
    <row r="454" spans="2:19" s="297" customFormat="1" x14ac:dyDescent="0.25">
      <c r="B454" s="327"/>
      <c r="C454" s="327"/>
      <c r="D454" s="327"/>
      <c r="E454" s="327"/>
      <c r="F454" s="327"/>
      <c r="G454" s="327"/>
      <c r="H454" s="327"/>
      <c r="I454" s="327"/>
      <c r="J454" s="327"/>
      <c r="K454" s="327"/>
      <c r="L454" s="327"/>
      <c r="M454" s="327"/>
      <c r="N454" s="327"/>
      <c r="O454" s="327"/>
      <c r="P454" s="327"/>
      <c r="Q454" s="327"/>
      <c r="R454" s="327"/>
      <c r="S454" s="327"/>
    </row>
    <row r="455" spans="2:19" s="297" customFormat="1" x14ac:dyDescent="0.25">
      <c r="B455" s="327"/>
      <c r="C455" s="327"/>
      <c r="D455" s="327"/>
      <c r="E455" s="327"/>
      <c r="F455" s="327"/>
      <c r="G455" s="327"/>
      <c r="H455" s="327"/>
      <c r="I455" s="327"/>
      <c r="J455" s="327"/>
      <c r="K455" s="327"/>
      <c r="L455" s="327"/>
      <c r="M455" s="327"/>
      <c r="N455" s="327"/>
      <c r="O455" s="327"/>
      <c r="P455" s="327"/>
      <c r="Q455" s="327"/>
      <c r="R455" s="327"/>
      <c r="S455" s="327"/>
    </row>
    <row r="456" spans="2:19" s="297" customFormat="1" x14ac:dyDescent="0.25">
      <c r="B456" s="327"/>
      <c r="C456" s="327"/>
      <c r="D456" s="327"/>
      <c r="E456" s="327"/>
      <c r="F456" s="327"/>
      <c r="G456" s="327"/>
      <c r="H456" s="327"/>
      <c r="I456" s="327"/>
      <c r="J456" s="327"/>
      <c r="K456" s="327"/>
      <c r="L456" s="327"/>
      <c r="M456" s="327"/>
      <c r="N456" s="327"/>
      <c r="O456" s="327"/>
      <c r="P456" s="327"/>
      <c r="Q456" s="327"/>
      <c r="R456" s="327"/>
      <c r="S456" s="327"/>
    </row>
    <row r="457" spans="2:19" s="297" customFormat="1" x14ac:dyDescent="0.25">
      <c r="B457" s="327"/>
      <c r="C457" s="327"/>
      <c r="D457" s="327"/>
      <c r="E457" s="327"/>
      <c r="F457" s="327"/>
      <c r="G457" s="327"/>
      <c r="H457" s="327"/>
      <c r="I457" s="327"/>
      <c r="J457" s="327"/>
      <c r="K457" s="327"/>
      <c r="L457" s="327"/>
      <c r="M457" s="327"/>
      <c r="N457" s="327"/>
      <c r="O457" s="327"/>
      <c r="P457" s="327"/>
      <c r="Q457" s="327"/>
      <c r="R457" s="327"/>
      <c r="S457" s="327"/>
    </row>
    <row r="458" spans="2:19" s="297" customFormat="1" x14ac:dyDescent="0.25">
      <c r="B458" s="327"/>
      <c r="C458" s="327"/>
      <c r="D458" s="327"/>
      <c r="E458" s="327"/>
      <c r="F458" s="327"/>
      <c r="G458" s="327"/>
      <c r="H458" s="327"/>
      <c r="I458" s="327"/>
      <c r="J458" s="327"/>
      <c r="K458" s="327"/>
      <c r="L458" s="327"/>
      <c r="M458" s="327"/>
      <c r="N458" s="327"/>
      <c r="O458" s="327"/>
      <c r="P458" s="327"/>
      <c r="Q458" s="327"/>
      <c r="R458" s="327"/>
      <c r="S458" s="327"/>
    </row>
    <row r="459" spans="2:19" s="297" customFormat="1" x14ac:dyDescent="0.25">
      <c r="B459" s="327"/>
      <c r="C459" s="327"/>
      <c r="D459" s="327"/>
      <c r="E459" s="327"/>
      <c r="F459" s="327"/>
      <c r="G459" s="327"/>
      <c r="H459" s="327"/>
      <c r="I459" s="327"/>
      <c r="J459" s="327"/>
      <c r="K459" s="327"/>
      <c r="L459" s="327"/>
      <c r="M459" s="327"/>
      <c r="N459" s="327"/>
      <c r="O459" s="327"/>
      <c r="P459" s="327"/>
      <c r="Q459" s="327"/>
      <c r="R459" s="327"/>
      <c r="S459" s="327"/>
    </row>
    <row r="460" spans="2:19" s="297" customFormat="1" x14ac:dyDescent="0.25">
      <c r="B460" s="327"/>
      <c r="C460" s="327"/>
      <c r="D460" s="327"/>
      <c r="E460" s="327"/>
      <c r="F460" s="327"/>
      <c r="G460" s="327"/>
      <c r="H460" s="327"/>
      <c r="I460" s="327"/>
      <c r="J460" s="327"/>
      <c r="K460" s="327"/>
      <c r="L460" s="327"/>
      <c r="M460" s="327"/>
      <c r="N460" s="327"/>
      <c r="O460" s="327"/>
      <c r="P460" s="327"/>
      <c r="Q460" s="327"/>
      <c r="R460" s="327"/>
      <c r="S460" s="327"/>
    </row>
    <row r="461" spans="2:19" s="297" customFormat="1" x14ac:dyDescent="0.25">
      <c r="B461" s="327"/>
      <c r="C461" s="327"/>
      <c r="D461" s="327"/>
      <c r="E461" s="327"/>
      <c r="F461" s="327"/>
      <c r="G461" s="327"/>
      <c r="H461" s="327"/>
      <c r="I461" s="327"/>
      <c r="J461" s="327"/>
      <c r="K461" s="327"/>
      <c r="L461" s="327"/>
      <c r="M461" s="327"/>
      <c r="N461" s="327"/>
      <c r="O461" s="327"/>
      <c r="P461" s="327"/>
      <c r="Q461" s="327"/>
      <c r="R461" s="327"/>
      <c r="S461" s="327"/>
    </row>
    <row r="462" spans="2:19" s="297" customFormat="1" x14ac:dyDescent="0.25">
      <c r="B462" s="327"/>
      <c r="C462" s="327"/>
      <c r="D462" s="327"/>
      <c r="E462" s="327"/>
      <c r="F462" s="327"/>
      <c r="G462" s="327"/>
      <c r="H462" s="327"/>
      <c r="I462" s="327"/>
      <c r="J462" s="327"/>
      <c r="K462" s="327"/>
      <c r="L462" s="327"/>
      <c r="M462" s="327"/>
      <c r="N462" s="327"/>
      <c r="O462" s="327"/>
      <c r="P462" s="327"/>
      <c r="Q462" s="327"/>
      <c r="R462" s="327"/>
      <c r="S462" s="327"/>
    </row>
    <row r="463" spans="2:19" s="297" customFormat="1" x14ac:dyDescent="0.25">
      <c r="B463" s="327"/>
      <c r="C463" s="327"/>
      <c r="D463" s="327"/>
      <c r="E463" s="327"/>
      <c r="F463" s="327"/>
      <c r="G463" s="327"/>
      <c r="H463" s="327"/>
      <c r="I463" s="327"/>
      <c r="J463" s="327"/>
      <c r="K463" s="327"/>
      <c r="L463" s="327"/>
      <c r="M463" s="327"/>
      <c r="N463" s="327"/>
      <c r="O463" s="327"/>
      <c r="P463" s="327"/>
      <c r="Q463" s="327"/>
      <c r="R463" s="327"/>
      <c r="S463" s="327"/>
    </row>
    <row r="464" spans="2:19" s="297" customFormat="1" x14ac:dyDescent="0.25">
      <c r="B464" s="327"/>
      <c r="C464" s="327"/>
      <c r="D464" s="327"/>
      <c r="E464" s="327"/>
      <c r="F464" s="327"/>
      <c r="G464" s="327"/>
      <c r="H464" s="327"/>
      <c r="I464" s="327"/>
      <c r="J464" s="327"/>
      <c r="K464" s="327"/>
      <c r="L464" s="327"/>
      <c r="M464" s="327"/>
      <c r="N464" s="327"/>
      <c r="O464" s="327"/>
      <c r="P464" s="327"/>
      <c r="Q464" s="327"/>
      <c r="R464" s="327"/>
      <c r="S464" s="327"/>
    </row>
    <row r="465" spans="2:19" s="297" customFormat="1" x14ac:dyDescent="0.25">
      <c r="B465" s="327"/>
      <c r="C465" s="327"/>
      <c r="D465" s="327"/>
      <c r="E465" s="327"/>
      <c r="F465" s="327"/>
      <c r="G465" s="327"/>
      <c r="H465" s="327"/>
      <c r="I465" s="327"/>
      <c r="J465" s="327"/>
      <c r="K465" s="327"/>
      <c r="L465" s="327"/>
      <c r="M465" s="327"/>
      <c r="N465" s="327"/>
      <c r="O465" s="327"/>
      <c r="P465" s="327"/>
      <c r="Q465" s="327"/>
      <c r="R465" s="327"/>
      <c r="S465" s="327"/>
    </row>
    <row r="466" spans="2:19" s="297" customFormat="1" x14ac:dyDescent="0.25">
      <c r="B466" s="327"/>
      <c r="C466" s="327"/>
      <c r="D466" s="327"/>
      <c r="E466" s="327"/>
      <c r="F466" s="327"/>
      <c r="G466" s="327"/>
      <c r="H466" s="327"/>
      <c r="I466" s="327"/>
      <c r="J466" s="327"/>
      <c r="K466" s="327"/>
      <c r="L466" s="327"/>
      <c r="M466" s="327"/>
      <c r="N466" s="327"/>
      <c r="O466" s="327"/>
      <c r="P466" s="327"/>
      <c r="Q466" s="327"/>
      <c r="R466" s="327"/>
      <c r="S466" s="327"/>
    </row>
    <row r="467" spans="2:19" s="297" customFormat="1" x14ac:dyDescent="0.25">
      <c r="B467" s="327"/>
      <c r="C467" s="327"/>
      <c r="D467" s="327"/>
      <c r="E467" s="327"/>
      <c r="F467" s="327"/>
      <c r="G467" s="327"/>
      <c r="H467" s="327"/>
      <c r="I467" s="327"/>
      <c r="J467" s="327"/>
      <c r="K467" s="327"/>
      <c r="L467" s="327"/>
      <c r="M467" s="327"/>
      <c r="N467" s="327"/>
      <c r="O467" s="327"/>
      <c r="P467" s="327"/>
      <c r="Q467" s="327"/>
      <c r="R467" s="327"/>
      <c r="S467" s="327"/>
    </row>
    <row r="468" spans="2:19" s="297" customFormat="1" x14ac:dyDescent="0.25">
      <c r="B468" s="327"/>
      <c r="C468" s="327"/>
      <c r="D468" s="327"/>
      <c r="E468" s="327"/>
      <c r="F468" s="327"/>
      <c r="G468" s="327"/>
      <c r="H468" s="327"/>
      <c r="I468" s="327"/>
      <c r="J468" s="327"/>
      <c r="K468" s="327"/>
      <c r="L468" s="327"/>
      <c r="M468" s="327"/>
      <c r="N468" s="327"/>
      <c r="O468" s="327"/>
      <c r="P468" s="327"/>
      <c r="Q468" s="327"/>
      <c r="R468" s="327"/>
      <c r="S468" s="327"/>
    </row>
    <row r="469" spans="2:19" s="297" customFormat="1" x14ac:dyDescent="0.25">
      <c r="B469" s="327"/>
      <c r="C469" s="327"/>
      <c r="D469" s="327"/>
      <c r="E469" s="327"/>
      <c r="F469" s="327"/>
      <c r="G469" s="327"/>
      <c r="H469" s="327"/>
      <c r="I469" s="327"/>
      <c r="J469" s="327"/>
      <c r="K469" s="327"/>
      <c r="L469" s="327"/>
      <c r="M469" s="327"/>
      <c r="N469" s="327"/>
      <c r="O469" s="327"/>
      <c r="P469" s="327"/>
      <c r="Q469" s="327"/>
      <c r="R469" s="327"/>
      <c r="S469" s="327"/>
    </row>
    <row r="470" spans="2:19" s="297" customFormat="1" x14ac:dyDescent="0.25">
      <c r="B470" s="327"/>
      <c r="C470" s="327"/>
      <c r="D470" s="327"/>
      <c r="E470" s="327"/>
      <c r="F470" s="327"/>
      <c r="G470" s="327"/>
      <c r="H470" s="327"/>
      <c r="I470" s="327"/>
      <c r="J470" s="327"/>
      <c r="K470" s="327"/>
      <c r="L470" s="327"/>
      <c r="M470" s="327"/>
      <c r="N470" s="327"/>
      <c r="O470" s="327"/>
      <c r="P470" s="327"/>
      <c r="Q470" s="327"/>
      <c r="R470" s="327"/>
      <c r="S470" s="327"/>
    </row>
    <row r="471" spans="2:19" s="297" customFormat="1" x14ac:dyDescent="0.25">
      <c r="B471" s="327"/>
      <c r="C471" s="327"/>
      <c r="D471" s="327"/>
      <c r="E471" s="327"/>
      <c r="F471" s="327"/>
      <c r="G471" s="327"/>
      <c r="H471" s="327"/>
      <c r="I471" s="327"/>
      <c r="J471" s="327"/>
      <c r="K471" s="327"/>
      <c r="L471" s="327"/>
      <c r="M471" s="327"/>
      <c r="N471" s="327"/>
      <c r="O471" s="327"/>
      <c r="P471" s="327"/>
      <c r="Q471" s="327"/>
      <c r="R471" s="327"/>
      <c r="S471" s="327"/>
    </row>
    <row r="472" spans="2:19" s="297" customFormat="1" x14ac:dyDescent="0.25">
      <c r="B472" s="327"/>
      <c r="C472" s="327"/>
      <c r="D472" s="327"/>
      <c r="E472" s="327"/>
      <c r="F472" s="327"/>
      <c r="G472" s="327"/>
      <c r="H472" s="327"/>
      <c r="I472" s="327"/>
      <c r="J472" s="327"/>
      <c r="K472" s="327"/>
      <c r="L472" s="327"/>
      <c r="M472" s="327"/>
      <c r="N472" s="327"/>
      <c r="O472" s="327"/>
      <c r="P472" s="327"/>
      <c r="Q472" s="327"/>
      <c r="R472" s="327"/>
      <c r="S472" s="327"/>
    </row>
    <row r="473" spans="2:19" s="297" customFormat="1" x14ac:dyDescent="0.25">
      <c r="B473" s="327"/>
      <c r="C473" s="327"/>
      <c r="D473" s="327"/>
      <c r="E473" s="327"/>
      <c r="F473" s="327"/>
      <c r="G473" s="327"/>
      <c r="H473" s="327"/>
      <c r="I473" s="327"/>
      <c r="J473" s="327"/>
      <c r="K473" s="327"/>
      <c r="L473" s="327"/>
      <c r="M473" s="327"/>
      <c r="N473" s="327"/>
      <c r="O473" s="327"/>
      <c r="P473" s="327"/>
      <c r="Q473" s="327"/>
      <c r="R473" s="327"/>
      <c r="S473" s="327"/>
    </row>
    <row r="474" spans="2:19" s="297" customFormat="1" x14ac:dyDescent="0.25">
      <c r="B474" s="327"/>
      <c r="C474" s="327"/>
      <c r="D474" s="327"/>
      <c r="E474" s="327"/>
      <c r="F474" s="327"/>
      <c r="G474" s="327"/>
      <c r="H474" s="327"/>
      <c r="I474" s="327"/>
      <c r="J474" s="327"/>
      <c r="K474" s="327"/>
      <c r="L474" s="327"/>
      <c r="M474" s="327"/>
      <c r="N474" s="327"/>
      <c r="O474" s="327"/>
      <c r="P474" s="327"/>
      <c r="Q474" s="327"/>
      <c r="R474" s="327"/>
      <c r="S474" s="327"/>
    </row>
    <row r="475" spans="2:19" s="297" customFormat="1" x14ac:dyDescent="0.25">
      <c r="B475" s="327"/>
      <c r="C475" s="327"/>
      <c r="D475" s="327"/>
      <c r="E475" s="327"/>
      <c r="F475" s="327"/>
      <c r="G475" s="327"/>
      <c r="H475" s="327"/>
      <c r="I475" s="327"/>
      <c r="J475" s="327"/>
      <c r="K475" s="327"/>
      <c r="L475" s="327"/>
      <c r="M475" s="327"/>
      <c r="N475" s="327"/>
      <c r="O475" s="327"/>
      <c r="P475" s="327"/>
      <c r="Q475" s="327"/>
      <c r="R475" s="327"/>
      <c r="S475" s="327"/>
    </row>
    <row r="476" spans="2:19" s="297" customFormat="1" x14ac:dyDescent="0.25">
      <c r="B476" s="327"/>
      <c r="C476" s="327"/>
      <c r="D476" s="327"/>
      <c r="E476" s="327"/>
      <c r="F476" s="327"/>
      <c r="G476" s="327"/>
      <c r="H476" s="327"/>
      <c r="I476" s="327"/>
      <c r="J476" s="327"/>
      <c r="K476" s="327"/>
      <c r="L476" s="327"/>
      <c r="M476" s="327"/>
      <c r="N476" s="327"/>
      <c r="O476" s="327"/>
      <c r="P476" s="327"/>
      <c r="Q476" s="327"/>
      <c r="R476" s="327"/>
      <c r="S476" s="327"/>
    </row>
    <row r="477" spans="2:19" s="297" customFormat="1" x14ac:dyDescent="0.25">
      <c r="B477" s="327"/>
      <c r="C477" s="327"/>
      <c r="D477" s="327"/>
      <c r="E477" s="327"/>
      <c r="F477" s="327"/>
      <c r="G477" s="327"/>
      <c r="H477" s="327"/>
      <c r="I477" s="327"/>
      <c r="J477" s="327"/>
      <c r="K477" s="327"/>
      <c r="L477" s="327"/>
      <c r="M477" s="327"/>
      <c r="N477" s="327"/>
      <c r="O477" s="327"/>
      <c r="P477" s="327"/>
      <c r="Q477" s="327"/>
      <c r="R477" s="327"/>
      <c r="S477" s="327"/>
    </row>
    <row r="478" spans="2:19" s="297" customFormat="1" x14ac:dyDescent="0.25">
      <c r="B478" s="327"/>
      <c r="C478" s="327"/>
      <c r="D478" s="327"/>
      <c r="E478" s="327"/>
      <c r="F478" s="327"/>
      <c r="G478" s="327"/>
      <c r="H478" s="327"/>
      <c r="I478" s="327"/>
      <c r="J478" s="327"/>
      <c r="K478" s="327"/>
      <c r="L478" s="327"/>
      <c r="M478" s="327"/>
      <c r="N478" s="327"/>
      <c r="O478" s="327"/>
      <c r="P478" s="327"/>
      <c r="Q478" s="327"/>
      <c r="R478" s="327"/>
      <c r="S478" s="327"/>
    </row>
    <row r="479" spans="2:19" s="297" customFormat="1" x14ac:dyDescent="0.25">
      <c r="B479" s="327"/>
      <c r="C479" s="327"/>
      <c r="D479" s="327"/>
      <c r="E479" s="327"/>
      <c r="F479" s="327"/>
      <c r="G479" s="327"/>
      <c r="H479" s="327"/>
      <c r="I479" s="327"/>
      <c r="J479" s="327"/>
      <c r="K479" s="327"/>
      <c r="L479" s="327"/>
      <c r="M479" s="327"/>
      <c r="N479" s="327"/>
      <c r="O479" s="327"/>
      <c r="P479" s="327"/>
      <c r="Q479" s="327"/>
      <c r="R479" s="327"/>
      <c r="S479" s="327"/>
    </row>
    <row r="480" spans="2:19" s="297" customFormat="1" x14ac:dyDescent="0.25">
      <c r="B480" s="327"/>
      <c r="C480" s="327"/>
      <c r="D480" s="327"/>
      <c r="E480" s="327"/>
      <c r="F480" s="327"/>
      <c r="G480" s="327"/>
      <c r="H480" s="327"/>
      <c r="I480" s="327"/>
      <c r="J480" s="327"/>
      <c r="K480" s="327"/>
      <c r="L480" s="327"/>
      <c r="M480" s="327"/>
      <c r="N480" s="327"/>
      <c r="O480" s="327"/>
      <c r="P480" s="327"/>
      <c r="Q480" s="327"/>
      <c r="R480" s="327"/>
      <c r="S480" s="327"/>
    </row>
    <row r="481" spans="2:19" s="297" customFormat="1" x14ac:dyDescent="0.25">
      <c r="B481" s="327"/>
      <c r="C481" s="327"/>
      <c r="D481" s="327"/>
      <c r="E481" s="327"/>
      <c r="F481" s="327"/>
      <c r="G481" s="327"/>
      <c r="H481" s="327"/>
      <c r="I481" s="327"/>
      <c r="J481" s="327"/>
      <c r="K481" s="327"/>
      <c r="L481" s="327"/>
      <c r="M481" s="327"/>
      <c r="N481" s="327"/>
      <c r="O481" s="327"/>
      <c r="P481" s="327"/>
      <c r="Q481" s="327"/>
      <c r="R481" s="327"/>
      <c r="S481" s="327"/>
    </row>
    <row r="482" spans="2:19" s="297" customFormat="1" x14ac:dyDescent="0.25">
      <c r="B482" s="327"/>
      <c r="C482" s="327"/>
      <c r="D482" s="327"/>
      <c r="E482" s="327"/>
      <c r="F482" s="327"/>
      <c r="G482" s="327"/>
      <c r="H482" s="327"/>
      <c r="I482" s="327"/>
      <c r="J482" s="327"/>
      <c r="K482" s="327"/>
      <c r="L482" s="327"/>
      <c r="M482" s="327"/>
      <c r="N482" s="327"/>
      <c r="O482" s="327"/>
      <c r="P482" s="327"/>
      <c r="Q482" s="327"/>
      <c r="R482" s="327"/>
      <c r="S482" s="327"/>
    </row>
    <row r="483" spans="2:19" s="297" customFormat="1" x14ac:dyDescent="0.25">
      <c r="B483" s="327"/>
      <c r="C483" s="327"/>
      <c r="D483" s="327"/>
      <c r="E483" s="327"/>
      <c r="F483" s="327"/>
      <c r="G483" s="327"/>
      <c r="H483" s="327"/>
      <c r="I483" s="327"/>
      <c r="J483" s="327"/>
      <c r="K483" s="327"/>
      <c r="L483" s="327"/>
      <c r="M483" s="327"/>
      <c r="N483" s="327"/>
      <c r="O483" s="327"/>
      <c r="P483" s="327"/>
      <c r="Q483" s="327"/>
      <c r="R483" s="327"/>
      <c r="S483" s="327"/>
    </row>
    <row r="484" spans="2:19" s="297" customFormat="1" x14ac:dyDescent="0.25">
      <c r="B484" s="327"/>
      <c r="C484" s="327"/>
      <c r="D484" s="327"/>
      <c r="E484" s="327"/>
      <c r="F484" s="327"/>
      <c r="G484" s="327"/>
      <c r="H484" s="327"/>
      <c r="I484" s="327"/>
      <c r="J484" s="327"/>
      <c r="K484" s="327"/>
      <c r="L484" s="327"/>
      <c r="M484" s="327"/>
      <c r="N484" s="327"/>
      <c r="O484" s="327"/>
      <c r="P484" s="327"/>
      <c r="Q484" s="327"/>
      <c r="R484" s="327"/>
      <c r="S484" s="327"/>
    </row>
    <row r="485" spans="2:19" s="297" customFormat="1" x14ac:dyDescent="0.25">
      <c r="B485" s="327"/>
      <c r="C485" s="327"/>
      <c r="D485" s="327"/>
      <c r="E485" s="327"/>
      <c r="F485" s="327"/>
      <c r="G485" s="327"/>
      <c r="H485" s="327"/>
      <c r="I485" s="327"/>
      <c r="J485" s="327"/>
      <c r="K485" s="327"/>
      <c r="L485" s="327"/>
      <c r="M485" s="327"/>
      <c r="N485" s="327"/>
      <c r="O485" s="327"/>
      <c r="P485" s="327"/>
      <c r="Q485" s="327"/>
      <c r="R485" s="327"/>
      <c r="S485" s="327"/>
    </row>
    <row r="486" spans="2:19" s="297" customFormat="1" x14ac:dyDescent="0.25">
      <c r="B486" s="327"/>
      <c r="C486" s="327"/>
      <c r="D486" s="327"/>
      <c r="E486" s="327"/>
      <c r="F486" s="327"/>
      <c r="G486" s="327"/>
      <c r="H486" s="327"/>
      <c r="I486" s="327"/>
      <c r="J486" s="327"/>
      <c r="K486" s="327"/>
      <c r="L486" s="327"/>
      <c r="M486" s="327"/>
      <c r="N486" s="327"/>
      <c r="O486" s="327"/>
      <c r="P486" s="327"/>
      <c r="Q486" s="327"/>
      <c r="R486" s="327"/>
      <c r="S486" s="327"/>
    </row>
    <row r="487" spans="2:19" s="297" customFormat="1" x14ac:dyDescent="0.25">
      <c r="B487" s="327"/>
      <c r="C487" s="327"/>
      <c r="D487" s="327"/>
      <c r="E487" s="327"/>
      <c r="F487" s="327"/>
      <c r="G487" s="327"/>
      <c r="H487" s="327"/>
      <c r="I487" s="327"/>
      <c r="J487" s="327"/>
      <c r="K487" s="327"/>
      <c r="L487" s="327"/>
      <c r="M487" s="327"/>
      <c r="N487" s="327"/>
      <c r="O487" s="327"/>
      <c r="P487" s="327"/>
      <c r="Q487" s="327"/>
      <c r="R487" s="327"/>
      <c r="S487" s="327"/>
    </row>
    <row r="488" spans="2:19" s="297" customFormat="1" x14ac:dyDescent="0.25">
      <c r="B488" s="327"/>
      <c r="C488" s="327"/>
      <c r="D488" s="327"/>
      <c r="E488" s="327"/>
      <c r="F488" s="327"/>
      <c r="G488" s="327"/>
      <c r="H488" s="327"/>
      <c r="I488" s="327"/>
      <c r="J488" s="327"/>
      <c r="K488" s="327"/>
      <c r="L488" s="327"/>
      <c r="M488" s="327"/>
      <c r="N488" s="327"/>
      <c r="O488" s="327"/>
      <c r="P488" s="327"/>
      <c r="Q488" s="327"/>
      <c r="R488" s="327"/>
      <c r="S488" s="327"/>
    </row>
    <row r="489" spans="2:19" s="297" customFormat="1" x14ac:dyDescent="0.25">
      <c r="B489" s="327"/>
      <c r="C489" s="327"/>
      <c r="D489" s="327"/>
      <c r="E489" s="327"/>
      <c r="F489" s="327"/>
      <c r="G489" s="327"/>
      <c r="H489" s="327"/>
      <c r="I489" s="327"/>
      <c r="J489" s="327"/>
      <c r="K489" s="327"/>
      <c r="L489" s="327"/>
      <c r="M489" s="327"/>
      <c r="N489" s="327"/>
      <c r="O489" s="327"/>
      <c r="P489" s="327"/>
      <c r="Q489" s="327"/>
      <c r="R489" s="327"/>
      <c r="S489" s="327"/>
    </row>
    <row r="490" spans="2:19" s="297" customFormat="1" x14ac:dyDescent="0.25">
      <c r="B490" s="327"/>
      <c r="C490" s="327"/>
      <c r="D490" s="327"/>
      <c r="E490" s="327"/>
      <c r="F490" s="327"/>
      <c r="G490" s="327"/>
      <c r="H490" s="327"/>
      <c r="I490" s="327"/>
      <c r="J490" s="327"/>
      <c r="K490" s="327"/>
      <c r="L490" s="327"/>
      <c r="M490" s="327"/>
      <c r="N490" s="327"/>
      <c r="O490" s="327"/>
      <c r="P490" s="327"/>
      <c r="Q490" s="327"/>
      <c r="R490" s="327"/>
      <c r="S490" s="327"/>
    </row>
    <row r="491" spans="2:19" s="297" customFormat="1" x14ac:dyDescent="0.25">
      <c r="B491" s="327"/>
      <c r="C491" s="327"/>
      <c r="D491" s="327"/>
      <c r="E491" s="327"/>
      <c r="F491" s="327"/>
      <c r="G491" s="327"/>
      <c r="H491" s="327"/>
      <c r="I491" s="327"/>
      <c r="J491" s="327"/>
      <c r="K491" s="327"/>
      <c r="L491" s="327"/>
      <c r="M491" s="327"/>
      <c r="N491" s="327"/>
      <c r="O491" s="327"/>
      <c r="P491" s="327"/>
      <c r="Q491" s="327"/>
      <c r="R491" s="327"/>
      <c r="S491" s="327"/>
    </row>
    <row r="492" spans="2:19" s="297" customFormat="1" x14ac:dyDescent="0.25">
      <c r="B492" s="327"/>
      <c r="C492" s="327"/>
      <c r="D492" s="327"/>
      <c r="E492" s="327"/>
      <c r="F492" s="327"/>
      <c r="G492" s="327"/>
      <c r="H492" s="327"/>
      <c r="I492" s="327"/>
      <c r="J492" s="327"/>
      <c r="K492" s="327"/>
      <c r="L492" s="327"/>
      <c r="M492" s="327"/>
      <c r="N492" s="327"/>
      <c r="O492" s="327"/>
      <c r="P492" s="327"/>
      <c r="Q492" s="327"/>
      <c r="R492" s="327"/>
      <c r="S492" s="327"/>
    </row>
    <row r="493" spans="2:19" s="297" customFormat="1" x14ac:dyDescent="0.25">
      <c r="B493" s="327"/>
      <c r="C493" s="327"/>
      <c r="D493" s="327"/>
      <c r="E493" s="327"/>
      <c r="F493" s="327"/>
      <c r="G493" s="327"/>
      <c r="H493" s="327"/>
      <c r="I493" s="327"/>
      <c r="J493" s="327"/>
      <c r="K493" s="327"/>
      <c r="L493" s="327"/>
      <c r="M493" s="327"/>
      <c r="N493" s="327"/>
      <c r="O493" s="327"/>
      <c r="P493" s="327"/>
      <c r="Q493" s="327"/>
      <c r="R493" s="327"/>
      <c r="S493" s="327"/>
    </row>
    <row r="494" spans="2:19" s="297" customFormat="1" x14ac:dyDescent="0.25">
      <c r="B494" s="327"/>
      <c r="C494" s="327"/>
      <c r="D494" s="327"/>
      <c r="E494" s="327"/>
      <c r="F494" s="327"/>
      <c r="G494" s="327"/>
      <c r="H494" s="327"/>
      <c r="I494" s="327"/>
      <c r="J494" s="327"/>
      <c r="K494" s="327"/>
      <c r="L494" s="327"/>
      <c r="M494" s="327"/>
      <c r="N494" s="327"/>
      <c r="O494" s="327"/>
      <c r="P494" s="327"/>
      <c r="Q494" s="327"/>
      <c r="R494" s="327"/>
      <c r="S494" s="327"/>
    </row>
    <row r="495" spans="2:19" s="297" customFormat="1" x14ac:dyDescent="0.25">
      <c r="B495" s="327"/>
      <c r="C495" s="327"/>
      <c r="D495" s="327"/>
      <c r="E495" s="327"/>
      <c r="F495" s="327"/>
      <c r="G495" s="327"/>
      <c r="H495" s="327"/>
      <c r="I495" s="327"/>
      <c r="J495" s="327"/>
      <c r="K495" s="327"/>
      <c r="L495" s="327"/>
      <c r="M495" s="327"/>
      <c r="N495" s="327"/>
      <c r="O495" s="327"/>
      <c r="P495" s="327"/>
      <c r="Q495" s="327"/>
      <c r="R495" s="327"/>
      <c r="S495" s="327"/>
    </row>
    <row r="496" spans="2:19" s="297" customFormat="1" x14ac:dyDescent="0.25">
      <c r="B496" s="327"/>
      <c r="C496" s="327"/>
      <c r="D496" s="327"/>
      <c r="E496" s="327"/>
      <c r="F496" s="327"/>
      <c r="G496" s="327"/>
      <c r="H496" s="327"/>
      <c r="I496" s="327"/>
      <c r="J496" s="327"/>
      <c r="K496" s="327"/>
      <c r="L496" s="327"/>
      <c r="M496" s="327"/>
      <c r="N496" s="327"/>
      <c r="O496" s="327"/>
      <c r="P496" s="327"/>
      <c r="Q496" s="327"/>
      <c r="R496" s="327"/>
      <c r="S496" s="327"/>
    </row>
    <row r="497" spans="2:19" s="297" customFormat="1" x14ac:dyDescent="0.25">
      <c r="B497" s="327"/>
      <c r="C497" s="327"/>
      <c r="D497" s="327"/>
      <c r="E497" s="327"/>
      <c r="F497" s="327"/>
      <c r="G497" s="327"/>
      <c r="H497" s="327"/>
      <c r="I497" s="327"/>
      <c r="J497" s="327"/>
      <c r="K497" s="327"/>
      <c r="L497" s="327"/>
      <c r="M497" s="327"/>
      <c r="N497" s="327"/>
      <c r="O497" s="327"/>
      <c r="P497" s="327"/>
      <c r="Q497" s="327"/>
      <c r="R497" s="327"/>
      <c r="S497" s="327"/>
    </row>
    <row r="498" spans="2:19" s="297" customFormat="1" x14ac:dyDescent="0.25">
      <c r="B498" s="327"/>
      <c r="C498" s="327"/>
      <c r="D498" s="327"/>
      <c r="E498" s="327"/>
      <c r="F498" s="327"/>
      <c r="G498" s="327"/>
      <c r="H498" s="327"/>
      <c r="I498" s="327"/>
      <c r="J498" s="327"/>
      <c r="K498" s="327"/>
      <c r="L498" s="327"/>
      <c r="M498" s="327"/>
      <c r="N498" s="327"/>
      <c r="O498" s="327"/>
      <c r="P498" s="327"/>
      <c r="Q498" s="327"/>
      <c r="R498" s="327"/>
      <c r="S498" s="327"/>
    </row>
    <row r="499" spans="2:19" s="297" customFormat="1" x14ac:dyDescent="0.25">
      <c r="B499" s="327"/>
      <c r="C499" s="327"/>
      <c r="D499" s="327"/>
      <c r="E499" s="327"/>
      <c r="F499" s="327"/>
      <c r="G499" s="327"/>
      <c r="H499" s="327"/>
      <c r="I499" s="327"/>
      <c r="J499" s="327"/>
      <c r="K499" s="327"/>
      <c r="L499" s="327"/>
      <c r="M499" s="327"/>
      <c r="N499" s="327"/>
      <c r="O499" s="327"/>
      <c r="P499" s="327"/>
      <c r="Q499" s="327"/>
      <c r="R499" s="327"/>
      <c r="S499" s="327"/>
    </row>
    <row r="500" spans="2:19" s="297" customFormat="1" x14ac:dyDescent="0.25">
      <c r="B500" s="327"/>
      <c r="C500" s="327"/>
      <c r="D500" s="327"/>
      <c r="E500" s="327"/>
      <c r="F500" s="327"/>
      <c r="G500" s="327"/>
      <c r="H500" s="327"/>
      <c r="I500" s="327"/>
      <c r="J500" s="327"/>
      <c r="K500" s="327"/>
      <c r="L500" s="327"/>
      <c r="M500" s="327"/>
      <c r="N500" s="327"/>
      <c r="O500" s="327"/>
      <c r="P500" s="327"/>
      <c r="Q500" s="327"/>
      <c r="R500" s="327"/>
      <c r="S500" s="327"/>
    </row>
    <row r="501" spans="2:19" s="297" customFormat="1" x14ac:dyDescent="0.25">
      <c r="B501" s="327"/>
      <c r="C501" s="327"/>
      <c r="D501" s="327"/>
      <c r="E501" s="327"/>
      <c r="F501" s="327"/>
      <c r="G501" s="327"/>
      <c r="H501" s="327"/>
      <c r="I501" s="327"/>
      <c r="J501" s="327"/>
      <c r="K501" s="327"/>
      <c r="L501" s="327"/>
      <c r="M501" s="327"/>
      <c r="N501" s="327"/>
      <c r="O501" s="327"/>
      <c r="P501" s="327"/>
      <c r="Q501" s="327"/>
      <c r="R501" s="327"/>
      <c r="S501" s="327"/>
    </row>
    <row r="502" spans="2:19" s="297" customFormat="1" x14ac:dyDescent="0.25">
      <c r="B502" s="327"/>
      <c r="C502" s="327"/>
      <c r="D502" s="327"/>
      <c r="E502" s="327"/>
      <c r="F502" s="327"/>
      <c r="G502" s="327"/>
      <c r="H502" s="327"/>
      <c r="I502" s="327"/>
      <c r="J502" s="327"/>
      <c r="K502" s="327"/>
      <c r="L502" s="327"/>
      <c r="M502" s="327"/>
      <c r="N502" s="327"/>
      <c r="O502" s="327"/>
      <c r="P502" s="327"/>
      <c r="Q502" s="327"/>
      <c r="R502" s="327"/>
      <c r="S502" s="327"/>
    </row>
    <row r="503" spans="2:19" s="297" customFormat="1" x14ac:dyDescent="0.25">
      <c r="B503" s="327"/>
      <c r="C503" s="327"/>
      <c r="D503" s="327"/>
      <c r="E503" s="327"/>
      <c r="F503" s="327"/>
      <c r="G503" s="327"/>
      <c r="H503" s="327"/>
      <c r="I503" s="327"/>
      <c r="J503" s="327"/>
      <c r="K503" s="327"/>
      <c r="L503" s="327"/>
      <c r="M503" s="327"/>
      <c r="N503" s="327"/>
      <c r="O503" s="327"/>
      <c r="P503" s="327"/>
      <c r="Q503" s="327"/>
      <c r="R503" s="327"/>
      <c r="S503" s="327"/>
    </row>
    <row r="504" spans="2:19" s="297" customFormat="1" x14ac:dyDescent="0.25">
      <c r="B504" s="327"/>
      <c r="C504" s="327"/>
      <c r="D504" s="327"/>
      <c r="E504" s="327"/>
      <c r="F504" s="327"/>
      <c r="G504" s="327"/>
      <c r="H504" s="327"/>
      <c r="I504" s="327"/>
      <c r="J504" s="327"/>
      <c r="K504" s="327"/>
      <c r="L504" s="327"/>
      <c r="M504" s="327"/>
      <c r="N504" s="327"/>
      <c r="O504" s="327"/>
      <c r="P504" s="327"/>
      <c r="Q504" s="327"/>
      <c r="R504" s="327"/>
      <c r="S504" s="327"/>
    </row>
    <row r="505" spans="2:19" s="297" customFormat="1" x14ac:dyDescent="0.25">
      <c r="B505" s="327"/>
      <c r="C505" s="327"/>
      <c r="D505" s="327"/>
      <c r="E505" s="327"/>
      <c r="F505" s="327"/>
      <c r="G505" s="327"/>
      <c r="H505" s="327"/>
      <c r="I505" s="327"/>
      <c r="J505" s="327"/>
      <c r="K505" s="327"/>
      <c r="L505" s="327"/>
      <c r="M505" s="327"/>
      <c r="N505" s="327"/>
      <c r="O505" s="327"/>
      <c r="P505" s="327"/>
      <c r="Q505" s="327"/>
      <c r="R505" s="327"/>
      <c r="S505" s="327"/>
    </row>
    <row r="506" spans="2:19" s="297" customFormat="1" x14ac:dyDescent="0.25">
      <c r="B506" s="327"/>
      <c r="C506" s="327"/>
      <c r="D506" s="327"/>
      <c r="E506" s="327"/>
      <c r="F506" s="327"/>
      <c r="G506" s="327"/>
      <c r="H506" s="327"/>
      <c r="I506" s="327"/>
      <c r="J506" s="327"/>
      <c r="K506" s="327"/>
      <c r="L506" s="327"/>
      <c r="M506" s="327"/>
      <c r="N506" s="327"/>
      <c r="O506" s="327"/>
      <c r="P506" s="327"/>
      <c r="Q506" s="327"/>
      <c r="R506" s="327"/>
      <c r="S506" s="327"/>
    </row>
    <row r="507" spans="2:19" s="297" customFormat="1" x14ac:dyDescent="0.25">
      <c r="B507" s="327"/>
      <c r="C507" s="327"/>
      <c r="D507" s="327"/>
      <c r="E507" s="327"/>
      <c r="F507" s="327"/>
      <c r="G507" s="327"/>
      <c r="H507" s="327"/>
      <c r="I507" s="327"/>
      <c r="J507" s="327"/>
      <c r="K507" s="327"/>
      <c r="L507" s="327"/>
      <c r="M507" s="327"/>
      <c r="N507" s="327"/>
      <c r="O507" s="327"/>
      <c r="P507" s="327"/>
      <c r="Q507" s="327"/>
      <c r="R507" s="327"/>
      <c r="S507" s="327"/>
    </row>
    <row r="508" spans="2:19" s="297" customFormat="1" x14ac:dyDescent="0.25">
      <c r="B508" s="327"/>
      <c r="C508" s="327"/>
      <c r="D508" s="327"/>
      <c r="E508" s="327"/>
      <c r="F508" s="327"/>
      <c r="G508" s="327"/>
      <c r="H508" s="327"/>
      <c r="I508" s="327"/>
      <c r="J508" s="327"/>
      <c r="K508" s="327"/>
      <c r="L508" s="327"/>
      <c r="M508" s="327"/>
      <c r="N508" s="327"/>
      <c r="O508" s="327"/>
      <c r="P508" s="327"/>
      <c r="Q508" s="327"/>
      <c r="R508" s="327"/>
      <c r="S508" s="327"/>
    </row>
    <row r="509" spans="2:19" s="297" customFormat="1" x14ac:dyDescent="0.25">
      <c r="B509" s="327"/>
      <c r="C509" s="327"/>
      <c r="D509" s="327"/>
      <c r="E509" s="327"/>
      <c r="F509" s="327"/>
      <c r="G509" s="327"/>
      <c r="H509" s="327"/>
      <c r="I509" s="327"/>
      <c r="J509" s="327"/>
      <c r="K509" s="327"/>
      <c r="L509" s="327"/>
      <c r="M509" s="327"/>
      <c r="N509" s="327"/>
      <c r="O509" s="327"/>
      <c r="P509" s="327"/>
      <c r="Q509" s="327"/>
      <c r="R509" s="327"/>
      <c r="S509" s="327"/>
    </row>
    <row r="510" spans="2:19" s="297" customFormat="1" x14ac:dyDescent="0.25">
      <c r="B510" s="327"/>
      <c r="C510" s="327"/>
      <c r="D510" s="327"/>
      <c r="E510" s="327"/>
      <c r="F510" s="327"/>
      <c r="G510" s="327"/>
      <c r="H510" s="327"/>
      <c r="I510" s="327"/>
      <c r="J510" s="327"/>
      <c r="K510" s="327"/>
      <c r="L510" s="327"/>
      <c r="M510" s="327"/>
      <c r="N510" s="327"/>
      <c r="O510" s="327"/>
      <c r="P510" s="327"/>
      <c r="Q510" s="327"/>
      <c r="R510" s="327"/>
      <c r="S510" s="327"/>
    </row>
    <row r="511" spans="2:19" s="297" customFormat="1" x14ac:dyDescent="0.25">
      <c r="B511" s="327"/>
      <c r="C511" s="327"/>
      <c r="D511" s="327"/>
      <c r="E511" s="327"/>
      <c r="F511" s="327"/>
      <c r="G511" s="327"/>
      <c r="H511" s="327"/>
      <c r="I511" s="327"/>
      <c r="J511" s="327"/>
      <c r="K511" s="327"/>
      <c r="L511" s="327"/>
      <c r="M511" s="327"/>
      <c r="N511" s="327"/>
      <c r="O511" s="327"/>
      <c r="P511" s="327"/>
      <c r="Q511" s="327"/>
      <c r="R511" s="327"/>
      <c r="S511" s="327"/>
    </row>
    <row r="512" spans="2:19" s="297" customFormat="1" x14ac:dyDescent="0.25">
      <c r="B512" s="327"/>
      <c r="C512" s="327"/>
      <c r="D512" s="327"/>
      <c r="E512" s="327"/>
      <c r="F512" s="327"/>
      <c r="G512" s="327"/>
      <c r="H512" s="327"/>
      <c r="I512" s="327"/>
      <c r="J512" s="327"/>
      <c r="K512" s="327"/>
      <c r="L512" s="327"/>
      <c r="M512" s="327"/>
      <c r="N512" s="327"/>
      <c r="O512" s="327"/>
      <c r="P512" s="327"/>
      <c r="Q512" s="327"/>
      <c r="R512" s="327"/>
      <c r="S512" s="327"/>
    </row>
    <row r="513" spans="2:19" s="297" customFormat="1" x14ac:dyDescent="0.25">
      <c r="B513" s="327"/>
      <c r="C513" s="327"/>
      <c r="D513" s="327"/>
      <c r="E513" s="327"/>
      <c r="F513" s="327"/>
      <c r="G513" s="327"/>
      <c r="H513" s="327"/>
      <c r="I513" s="327"/>
      <c r="J513" s="327"/>
      <c r="K513" s="327"/>
      <c r="L513" s="327"/>
      <c r="M513" s="327"/>
      <c r="N513" s="327"/>
      <c r="O513" s="327"/>
      <c r="P513" s="327"/>
      <c r="Q513" s="327"/>
      <c r="R513" s="327"/>
      <c r="S513" s="327"/>
    </row>
    <row r="514" spans="2:19" s="297" customFormat="1" x14ac:dyDescent="0.25">
      <c r="B514" s="327"/>
      <c r="C514" s="327"/>
      <c r="D514" s="327"/>
      <c r="E514" s="327"/>
      <c r="F514" s="327"/>
      <c r="G514" s="327"/>
      <c r="H514" s="327"/>
      <c r="I514" s="327"/>
      <c r="J514" s="327"/>
      <c r="K514" s="327"/>
      <c r="L514" s="327"/>
      <c r="M514" s="327"/>
      <c r="N514" s="327"/>
      <c r="O514" s="327"/>
      <c r="P514" s="327"/>
      <c r="Q514" s="327"/>
      <c r="R514" s="327"/>
      <c r="S514" s="327"/>
    </row>
    <row r="515" spans="2:19" s="297" customFormat="1" x14ac:dyDescent="0.25">
      <c r="B515" s="327"/>
      <c r="C515" s="327"/>
      <c r="D515" s="327"/>
      <c r="E515" s="327"/>
      <c r="F515" s="327"/>
      <c r="G515" s="327"/>
      <c r="H515" s="327"/>
      <c r="I515" s="327"/>
      <c r="J515" s="327"/>
      <c r="K515" s="327"/>
      <c r="L515" s="327"/>
      <c r="M515" s="327"/>
      <c r="N515" s="327"/>
      <c r="O515" s="327"/>
      <c r="P515" s="327"/>
      <c r="Q515" s="327"/>
      <c r="R515" s="327"/>
      <c r="S515" s="327"/>
    </row>
    <row r="516" spans="2:19" s="297" customFormat="1" x14ac:dyDescent="0.25">
      <c r="B516" s="327"/>
      <c r="C516" s="327"/>
      <c r="D516" s="327"/>
      <c r="E516" s="327"/>
      <c r="F516" s="327"/>
      <c r="G516" s="327"/>
      <c r="H516" s="327"/>
      <c r="I516" s="327"/>
      <c r="J516" s="327"/>
      <c r="K516" s="327"/>
      <c r="L516" s="327"/>
      <c r="M516" s="327"/>
      <c r="N516" s="327"/>
      <c r="O516" s="327"/>
      <c r="P516" s="327"/>
      <c r="Q516" s="327"/>
      <c r="R516" s="327"/>
      <c r="S516" s="327"/>
    </row>
    <row r="517" spans="2:19" s="297" customFormat="1" x14ac:dyDescent="0.25">
      <c r="B517" s="327"/>
      <c r="C517" s="327"/>
      <c r="D517" s="327"/>
      <c r="E517" s="327"/>
      <c r="F517" s="327"/>
      <c r="G517" s="327"/>
      <c r="H517" s="327"/>
      <c r="I517" s="327"/>
      <c r="J517" s="327"/>
      <c r="K517" s="327"/>
      <c r="L517" s="327"/>
      <c r="M517" s="327"/>
      <c r="N517" s="327"/>
      <c r="O517" s="327"/>
      <c r="P517" s="327"/>
      <c r="Q517" s="327"/>
      <c r="R517" s="327"/>
      <c r="S517" s="327"/>
    </row>
    <row r="518" spans="2:19" s="297" customFormat="1" x14ac:dyDescent="0.25">
      <c r="B518" s="327"/>
      <c r="C518" s="327"/>
      <c r="D518" s="327"/>
      <c r="E518" s="327"/>
      <c r="F518" s="327"/>
      <c r="G518" s="327"/>
      <c r="H518" s="327"/>
      <c r="I518" s="327"/>
      <c r="J518" s="327"/>
      <c r="K518" s="327"/>
      <c r="L518" s="327"/>
      <c r="M518" s="327"/>
      <c r="N518" s="327"/>
      <c r="O518" s="327"/>
      <c r="P518" s="327"/>
      <c r="Q518" s="327"/>
      <c r="R518" s="327"/>
      <c r="S518" s="327"/>
    </row>
    <row r="519" spans="2:19" s="297" customFormat="1" x14ac:dyDescent="0.25">
      <c r="B519" s="327"/>
      <c r="C519" s="327"/>
      <c r="D519" s="327"/>
      <c r="E519" s="327"/>
      <c r="F519" s="327"/>
      <c r="G519" s="327"/>
      <c r="H519" s="327"/>
      <c r="I519" s="327"/>
      <c r="J519" s="327"/>
      <c r="K519" s="327"/>
      <c r="L519" s="327"/>
      <c r="M519" s="327"/>
      <c r="N519" s="327"/>
      <c r="O519" s="327"/>
      <c r="P519" s="327"/>
      <c r="Q519" s="327"/>
      <c r="R519" s="327"/>
      <c r="S519" s="327"/>
    </row>
    <row r="520" spans="2:19" s="297" customFormat="1" x14ac:dyDescent="0.25">
      <c r="B520" s="327"/>
      <c r="C520" s="327"/>
      <c r="D520" s="327"/>
      <c r="E520" s="327"/>
      <c r="F520" s="327"/>
      <c r="G520" s="327"/>
      <c r="H520" s="327"/>
      <c r="I520" s="327"/>
      <c r="J520" s="327"/>
      <c r="K520" s="327"/>
      <c r="L520" s="327"/>
      <c r="M520" s="327"/>
      <c r="N520" s="327"/>
      <c r="O520" s="327"/>
      <c r="P520" s="327"/>
      <c r="Q520" s="327"/>
      <c r="R520" s="327"/>
      <c r="S520" s="327"/>
    </row>
    <row r="521" spans="2:19" s="297" customFormat="1" x14ac:dyDescent="0.25">
      <c r="B521" s="327"/>
      <c r="C521" s="327"/>
      <c r="D521" s="327"/>
      <c r="E521" s="327"/>
      <c r="F521" s="327"/>
      <c r="G521" s="327"/>
      <c r="H521" s="327"/>
      <c r="I521" s="327"/>
      <c r="J521" s="327"/>
      <c r="K521" s="327"/>
      <c r="L521" s="327"/>
      <c r="M521" s="327"/>
      <c r="N521" s="327"/>
      <c r="O521" s="327"/>
      <c r="P521" s="327"/>
      <c r="Q521" s="327"/>
      <c r="R521" s="327"/>
      <c r="S521" s="327"/>
    </row>
    <row r="522" spans="2:19" s="297" customFormat="1" x14ac:dyDescent="0.25">
      <c r="B522" s="327"/>
      <c r="C522" s="327"/>
      <c r="D522" s="327"/>
      <c r="E522" s="327"/>
      <c r="F522" s="327"/>
      <c r="G522" s="327"/>
      <c r="H522" s="327"/>
      <c r="I522" s="327"/>
      <c r="J522" s="327"/>
      <c r="K522" s="327"/>
      <c r="L522" s="327"/>
      <c r="M522" s="327"/>
      <c r="N522" s="327"/>
      <c r="O522" s="327"/>
      <c r="P522" s="327"/>
      <c r="Q522" s="327"/>
      <c r="R522" s="327"/>
      <c r="S522" s="327"/>
    </row>
    <row r="523" spans="2:19" s="297" customFormat="1" x14ac:dyDescent="0.25">
      <c r="B523" s="327"/>
      <c r="C523" s="327"/>
      <c r="D523" s="327"/>
      <c r="E523" s="327"/>
      <c r="F523" s="327"/>
      <c r="G523" s="327"/>
      <c r="H523" s="327"/>
      <c r="I523" s="327"/>
      <c r="J523" s="327"/>
      <c r="K523" s="327"/>
      <c r="L523" s="327"/>
      <c r="M523" s="327"/>
      <c r="N523" s="327"/>
      <c r="O523" s="327"/>
      <c r="P523" s="327"/>
      <c r="Q523" s="327"/>
      <c r="R523" s="327"/>
      <c r="S523" s="327"/>
    </row>
    <row r="524" spans="2:19" s="297" customFormat="1" x14ac:dyDescent="0.25">
      <c r="B524" s="327"/>
      <c r="C524" s="327"/>
      <c r="D524" s="327"/>
      <c r="E524" s="327"/>
      <c r="F524" s="327"/>
      <c r="G524" s="327"/>
      <c r="H524" s="327"/>
      <c r="I524" s="327"/>
      <c r="J524" s="327"/>
      <c r="K524" s="327"/>
      <c r="L524" s="327"/>
      <c r="M524" s="327"/>
      <c r="N524" s="327"/>
      <c r="O524" s="327"/>
      <c r="P524" s="327"/>
      <c r="Q524" s="327"/>
      <c r="R524" s="327"/>
      <c r="S524" s="327"/>
    </row>
    <row r="525" spans="2:19" s="297" customFormat="1" x14ac:dyDescent="0.25">
      <c r="B525" s="327"/>
      <c r="C525" s="327"/>
      <c r="D525" s="327"/>
      <c r="E525" s="327"/>
      <c r="F525" s="327"/>
      <c r="G525" s="327"/>
      <c r="H525" s="327"/>
      <c r="I525" s="327"/>
      <c r="J525" s="327"/>
      <c r="K525" s="327"/>
      <c r="L525" s="327"/>
      <c r="M525" s="327"/>
      <c r="N525" s="327"/>
      <c r="O525" s="327"/>
      <c r="P525" s="327"/>
      <c r="Q525" s="327"/>
      <c r="R525" s="327"/>
      <c r="S525" s="327"/>
    </row>
    <row r="526" spans="2:19" s="297" customFormat="1" x14ac:dyDescent="0.25">
      <c r="B526" s="327"/>
      <c r="C526" s="327"/>
      <c r="D526" s="327"/>
      <c r="E526" s="327"/>
      <c r="F526" s="327"/>
      <c r="G526" s="327"/>
      <c r="H526" s="327"/>
      <c r="I526" s="327"/>
      <c r="J526" s="327"/>
      <c r="K526" s="327"/>
      <c r="L526" s="327"/>
      <c r="M526" s="327"/>
      <c r="N526" s="327"/>
      <c r="O526" s="327"/>
      <c r="P526" s="327"/>
      <c r="Q526" s="327"/>
      <c r="R526" s="327"/>
      <c r="S526" s="327"/>
    </row>
    <row r="527" spans="2:19" s="297" customFormat="1" x14ac:dyDescent="0.25">
      <c r="B527" s="327"/>
      <c r="C527" s="327"/>
      <c r="D527" s="327"/>
      <c r="E527" s="327"/>
      <c r="F527" s="327"/>
      <c r="G527" s="327"/>
      <c r="H527" s="327"/>
      <c r="I527" s="327"/>
      <c r="J527" s="327"/>
      <c r="K527" s="327"/>
      <c r="L527" s="327"/>
      <c r="M527" s="327"/>
      <c r="N527" s="327"/>
      <c r="O527" s="327"/>
      <c r="P527" s="327"/>
      <c r="Q527" s="327"/>
      <c r="R527" s="327"/>
      <c r="S527" s="327"/>
    </row>
    <row r="528" spans="2:19" s="297" customFormat="1" x14ac:dyDescent="0.25">
      <c r="B528" s="327"/>
      <c r="C528" s="327"/>
      <c r="D528" s="327"/>
      <c r="E528" s="327"/>
      <c r="F528" s="327"/>
      <c r="G528" s="327"/>
      <c r="H528" s="327"/>
      <c r="I528" s="327"/>
      <c r="J528" s="327"/>
      <c r="K528" s="327"/>
      <c r="L528" s="327"/>
      <c r="M528" s="327"/>
      <c r="N528" s="327"/>
      <c r="O528" s="327"/>
      <c r="P528" s="327"/>
      <c r="Q528" s="327"/>
      <c r="R528" s="327"/>
      <c r="S528" s="327"/>
    </row>
    <row r="529" spans="2:19" s="297" customFormat="1" x14ac:dyDescent="0.25">
      <c r="B529" s="327"/>
      <c r="C529" s="327"/>
      <c r="D529" s="327"/>
      <c r="E529" s="327"/>
      <c r="F529" s="327"/>
      <c r="G529" s="327"/>
      <c r="H529" s="327"/>
      <c r="I529" s="327"/>
      <c r="J529" s="327"/>
      <c r="K529" s="327"/>
      <c r="L529" s="327"/>
      <c r="M529" s="327"/>
      <c r="N529" s="327"/>
      <c r="O529" s="327"/>
      <c r="P529" s="327"/>
      <c r="Q529" s="327"/>
      <c r="R529" s="327"/>
      <c r="S529" s="327"/>
    </row>
    <row r="530" spans="2:19" s="297" customFormat="1" x14ac:dyDescent="0.25">
      <c r="B530" s="327"/>
      <c r="C530" s="327"/>
      <c r="D530" s="327"/>
      <c r="E530" s="327"/>
      <c r="F530" s="327"/>
      <c r="G530" s="327"/>
      <c r="H530" s="327"/>
      <c r="I530" s="327"/>
      <c r="J530" s="327"/>
      <c r="K530" s="327"/>
      <c r="L530" s="327"/>
      <c r="M530" s="327"/>
      <c r="N530" s="327"/>
      <c r="O530" s="327"/>
      <c r="P530" s="327"/>
      <c r="Q530" s="327"/>
      <c r="R530" s="327"/>
      <c r="S530" s="327"/>
    </row>
    <row r="531" spans="2:19" s="297" customFormat="1" x14ac:dyDescent="0.25">
      <c r="B531" s="327"/>
      <c r="C531" s="327"/>
      <c r="D531" s="327"/>
      <c r="E531" s="327"/>
      <c r="F531" s="327"/>
      <c r="G531" s="327"/>
      <c r="H531" s="327"/>
      <c r="I531" s="327"/>
      <c r="J531" s="327"/>
      <c r="K531" s="327"/>
      <c r="L531" s="327"/>
      <c r="M531" s="327"/>
      <c r="N531" s="327"/>
      <c r="O531" s="327"/>
      <c r="P531" s="327"/>
      <c r="Q531" s="327"/>
      <c r="R531" s="327"/>
      <c r="S531" s="327"/>
    </row>
    <row r="532" spans="2:19" s="297" customFormat="1" x14ac:dyDescent="0.25">
      <c r="B532" s="327"/>
      <c r="C532" s="327"/>
      <c r="D532" s="327"/>
      <c r="E532" s="327"/>
      <c r="F532" s="327"/>
      <c r="G532" s="327"/>
      <c r="H532" s="327"/>
      <c r="I532" s="327"/>
      <c r="J532" s="327"/>
      <c r="K532" s="327"/>
      <c r="L532" s="327"/>
      <c r="M532" s="327"/>
      <c r="N532" s="327"/>
      <c r="O532" s="327"/>
      <c r="P532" s="327"/>
      <c r="Q532" s="327"/>
      <c r="R532" s="327"/>
      <c r="S532" s="327"/>
    </row>
    <row r="533" spans="2:19" s="297" customFormat="1" x14ac:dyDescent="0.25">
      <c r="B533" s="327"/>
      <c r="C533" s="327"/>
      <c r="D533" s="327"/>
      <c r="E533" s="327"/>
      <c r="F533" s="327"/>
      <c r="G533" s="327"/>
      <c r="H533" s="327"/>
      <c r="I533" s="327"/>
      <c r="J533" s="327"/>
      <c r="K533" s="327"/>
      <c r="L533" s="327"/>
      <c r="M533" s="327"/>
      <c r="N533" s="327"/>
      <c r="O533" s="327"/>
      <c r="P533" s="327"/>
      <c r="Q533" s="327"/>
      <c r="R533" s="327"/>
      <c r="S533" s="327"/>
    </row>
    <row r="534" spans="2:19" s="297" customFormat="1" x14ac:dyDescent="0.25">
      <c r="B534" s="327"/>
      <c r="C534" s="327"/>
      <c r="D534" s="327"/>
      <c r="E534" s="327"/>
      <c r="F534" s="327"/>
      <c r="G534" s="327"/>
      <c r="H534" s="327"/>
      <c r="I534" s="327"/>
      <c r="J534" s="327"/>
      <c r="K534" s="327"/>
      <c r="L534" s="327"/>
      <c r="M534" s="327"/>
      <c r="N534" s="327"/>
      <c r="O534" s="327"/>
      <c r="P534" s="327"/>
      <c r="Q534" s="327"/>
      <c r="R534" s="327"/>
      <c r="S534" s="327"/>
    </row>
    <row r="535" spans="2:19" s="297" customFormat="1" x14ac:dyDescent="0.25">
      <c r="B535" s="327"/>
      <c r="C535" s="327"/>
      <c r="D535" s="327"/>
      <c r="E535" s="327"/>
      <c r="F535" s="327"/>
      <c r="G535" s="327"/>
      <c r="H535" s="327"/>
      <c r="I535" s="327"/>
      <c r="J535" s="327"/>
      <c r="K535" s="327"/>
      <c r="L535" s="327"/>
      <c r="M535" s="327"/>
      <c r="N535" s="327"/>
      <c r="O535" s="327"/>
      <c r="P535" s="327"/>
      <c r="Q535" s="327"/>
      <c r="R535" s="327"/>
      <c r="S535" s="327"/>
    </row>
    <row r="536" spans="2:19" s="297" customFormat="1" x14ac:dyDescent="0.25">
      <c r="B536" s="327"/>
      <c r="C536" s="327"/>
      <c r="D536" s="327"/>
      <c r="E536" s="327"/>
      <c r="F536" s="327"/>
      <c r="G536" s="327"/>
      <c r="H536" s="327"/>
      <c r="I536" s="327"/>
      <c r="J536" s="327"/>
      <c r="K536" s="327"/>
      <c r="L536" s="327"/>
      <c r="M536" s="327"/>
      <c r="N536" s="327"/>
      <c r="O536" s="327"/>
      <c r="P536" s="327"/>
      <c r="Q536" s="327"/>
      <c r="R536" s="327"/>
      <c r="S536" s="327"/>
    </row>
    <row r="537" spans="2:19" s="297" customFormat="1" x14ac:dyDescent="0.25">
      <c r="B537" s="327"/>
      <c r="C537" s="327"/>
      <c r="D537" s="327"/>
      <c r="E537" s="327"/>
      <c r="F537" s="327"/>
      <c r="G537" s="327"/>
      <c r="H537" s="327"/>
      <c r="I537" s="327"/>
      <c r="J537" s="327"/>
      <c r="K537" s="327"/>
      <c r="L537" s="327"/>
      <c r="M537" s="327"/>
      <c r="N537" s="327"/>
      <c r="O537" s="327"/>
      <c r="P537" s="327"/>
      <c r="Q537" s="327"/>
      <c r="R537" s="327"/>
      <c r="S537" s="327"/>
    </row>
    <row r="538" spans="2:19" s="297" customFormat="1" x14ac:dyDescent="0.25">
      <c r="B538" s="327"/>
      <c r="C538" s="327"/>
      <c r="D538" s="327"/>
      <c r="E538" s="327"/>
      <c r="F538" s="327"/>
      <c r="G538" s="327"/>
      <c r="H538" s="327"/>
      <c r="I538" s="327"/>
      <c r="J538" s="327"/>
      <c r="K538" s="327"/>
      <c r="L538" s="327"/>
      <c r="M538" s="327"/>
      <c r="N538" s="327"/>
      <c r="O538" s="327"/>
      <c r="P538" s="327"/>
      <c r="Q538" s="327"/>
      <c r="R538" s="327"/>
      <c r="S538" s="327"/>
    </row>
    <row r="539" spans="2:19" s="297" customFormat="1" x14ac:dyDescent="0.25">
      <c r="B539" s="327"/>
      <c r="C539" s="327"/>
      <c r="D539" s="327"/>
      <c r="E539" s="327"/>
      <c r="F539" s="327"/>
      <c r="G539" s="327"/>
      <c r="H539" s="327"/>
      <c r="I539" s="327"/>
      <c r="J539" s="327"/>
      <c r="K539" s="327"/>
      <c r="L539" s="327"/>
      <c r="M539" s="327"/>
      <c r="N539" s="327"/>
      <c r="O539" s="327"/>
      <c r="P539" s="327"/>
      <c r="Q539" s="327"/>
      <c r="R539" s="327"/>
      <c r="S539" s="327"/>
    </row>
    <row r="540" spans="2:19" s="297" customFormat="1" x14ac:dyDescent="0.25">
      <c r="B540" s="327"/>
      <c r="C540" s="327"/>
      <c r="D540" s="327"/>
      <c r="E540" s="327"/>
      <c r="F540" s="327"/>
      <c r="G540" s="327"/>
      <c r="H540" s="327"/>
      <c r="I540" s="327"/>
      <c r="J540" s="327"/>
      <c r="K540" s="327"/>
      <c r="L540" s="327"/>
      <c r="M540" s="327"/>
      <c r="N540" s="327"/>
      <c r="O540" s="327"/>
      <c r="P540" s="327"/>
      <c r="Q540" s="327"/>
      <c r="R540" s="327"/>
      <c r="S540" s="327"/>
    </row>
    <row r="541" spans="2:19" s="297" customFormat="1" x14ac:dyDescent="0.25">
      <c r="B541" s="327"/>
      <c r="C541" s="327"/>
      <c r="D541" s="327"/>
      <c r="E541" s="327"/>
      <c r="F541" s="327"/>
      <c r="G541" s="327"/>
      <c r="H541" s="327"/>
      <c r="I541" s="327"/>
      <c r="J541" s="327"/>
      <c r="K541" s="327"/>
      <c r="L541" s="327"/>
      <c r="M541" s="327"/>
      <c r="N541" s="327"/>
      <c r="O541" s="327"/>
      <c r="P541" s="327"/>
      <c r="Q541" s="327"/>
      <c r="R541" s="327"/>
      <c r="S541" s="327"/>
    </row>
    <row r="542" spans="2:19" s="297" customFormat="1" x14ac:dyDescent="0.25">
      <c r="B542" s="327"/>
      <c r="C542" s="327"/>
      <c r="D542" s="327"/>
      <c r="E542" s="327"/>
      <c r="F542" s="327"/>
      <c r="G542" s="327"/>
      <c r="H542" s="327"/>
      <c r="I542" s="327"/>
      <c r="J542" s="327"/>
      <c r="K542" s="327"/>
      <c r="L542" s="327"/>
      <c r="M542" s="327"/>
      <c r="N542" s="327"/>
      <c r="O542" s="327"/>
      <c r="P542" s="327"/>
      <c r="Q542" s="327"/>
      <c r="R542" s="327"/>
      <c r="S542" s="327"/>
    </row>
    <row r="543" spans="2:19" s="297" customFormat="1" x14ac:dyDescent="0.25">
      <c r="B543" s="327"/>
      <c r="C543" s="327"/>
      <c r="D543" s="327"/>
      <c r="E543" s="327"/>
      <c r="F543" s="327"/>
      <c r="G543" s="327"/>
      <c r="H543" s="327"/>
      <c r="I543" s="327"/>
      <c r="J543" s="327"/>
      <c r="K543" s="327"/>
      <c r="L543" s="327"/>
      <c r="M543" s="327"/>
      <c r="N543" s="327"/>
      <c r="O543" s="327"/>
      <c r="P543" s="327"/>
      <c r="Q543" s="327"/>
      <c r="R543" s="327"/>
      <c r="S543" s="327"/>
    </row>
    <row r="544" spans="2:19" s="297" customFormat="1" x14ac:dyDescent="0.25">
      <c r="B544" s="327"/>
      <c r="C544" s="327"/>
      <c r="D544" s="327"/>
      <c r="E544" s="327"/>
      <c r="F544" s="327"/>
      <c r="G544" s="327"/>
      <c r="H544" s="327"/>
      <c r="I544" s="327"/>
      <c r="J544" s="327"/>
      <c r="K544" s="327"/>
      <c r="L544" s="327"/>
      <c r="M544" s="327"/>
      <c r="N544" s="327"/>
      <c r="O544" s="327"/>
      <c r="P544" s="327"/>
      <c r="Q544" s="327"/>
      <c r="R544" s="327"/>
      <c r="S544" s="327"/>
    </row>
    <row r="545" spans="2:19" s="297" customFormat="1" x14ac:dyDescent="0.25">
      <c r="B545" s="327"/>
      <c r="C545" s="327"/>
      <c r="D545" s="327"/>
      <c r="E545" s="327"/>
      <c r="F545" s="327"/>
      <c r="G545" s="327"/>
      <c r="H545" s="327"/>
      <c r="I545" s="327"/>
      <c r="J545" s="327"/>
      <c r="K545" s="327"/>
      <c r="L545" s="327"/>
      <c r="M545" s="327"/>
      <c r="N545" s="327"/>
      <c r="O545" s="327"/>
      <c r="P545" s="327"/>
      <c r="Q545" s="327"/>
      <c r="R545" s="327"/>
      <c r="S545" s="327"/>
    </row>
    <row r="546" spans="2:19" s="297" customFormat="1" x14ac:dyDescent="0.25">
      <c r="B546" s="327"/>
      <c r="C546" s="327"/>
      <c r="D546" s="327"/>
      <c r="E546" s="327"/>
      <c r="F546" s="327"/>
      <c r="G546" s="327"/>
      <c r="H546" s="327"/>
      <c r="I546" s="327"/>
      <c r="J546" s="327"/>
      <c r="K546" s="327"/>
      <c r="L546" s="327"/>
      <c r="M546" s="327"/>
      <c r="N546" s="327"/>
      <c r="O546" s="327"/>
      <c r="P546" s="327"/>
      <c r="Q546" s="327"/>
      <c r="R546" s="327"/>
      <c r="S546" s="327"/>
    </row>
    <row r="547" spans="2:19" s="297" customFormat="1" x14ac:dyDescent="0.25">
      <c r="B547" s="327"/>
      <c r="C547" s="327"/>
      <c r="D547" s="327"/>
      <c r="E547" s="327"/>
      <c r="F547" s="327"/>
      <c r="G547" s="327"/>
      <c r="H547" s="327"/>
      <c r="I547" s="327"/>
      <c r="J547" s="327"/>
      <c r="K547" s="327"/>
      <c r="L547" s="327"/>
      <c r="M547" s="327"/>
      <c r="N547" s="327"/>
      <c r="O547" s="327"/>
      <c r="P547" s="327"/>
      <c r="Q547" s="327"/>
      <c r="R547" s="327"/>
      <c r="S547" s="327"/>
    </row>
    <row r="548" spans="2:19" s="297" customFormat="1" x14ac:dyDescent="0.25">
      <c r="B548" s="327"/>
      <c r="C548" s="327"/>
      <c r="D548" s="327"/>
      <c r="E548" s="327"/>
      <c r="F548" s="327"/>
      <c r="G548" s="327"/>
      <c r="H548" s="327"/>
      <c r="I548" s="327"/>
      <c r="J548" s="327"/>
      <c r="K548" s="327"/>
      <c r="L548" s="327"/>
      <c r="M548" s="327"/>
      <c r="N548" s="327"/>
      <c r="O548" s="327"/>
      <c r="P548" s="327"/>
      <c r="Q548" s="327"/>
      <c r="R548" s="327"/>
      <c r="S548" s="327"/>
    </row>
    <row r="549" spans="2:19" s="297" customFormat="1" x14ac:dyDescent="0.25">
      <c r="B549" s="327"/>
      <c r="C549" s="327"/>
      <c r="D549" s="327"/>
      <c r="E549" s="327"/>
      <c r="F549" s="327"/>
      <c r="G549" s="327"/>
      <c r="H549" s="327"/>
      <c r="I549" s="327"/>
      <c r="J549" s="327"/>
      <c r="K549" s="327"/>
      <c r="L549" s="327"/>
      <c r="M549" s="327"/>
      <c r="N549" s="327"/>
      <c r="O549" s="327"/>
      <c r="P549" s="327"/>
      <c r="Q549" s="327"/>
      <c r="R549" s="327"/>
      <c r="S549" s="327"/>
    </row>
    <row r="550" spans="2:19" s="297" customFormat="1" x14ac:dyDescent="0.25">
      <c r="B550" s="327"/>
      <c r="C550" s="327"/>
      <c r="D550" s="327"/>
      <c r="E550" s="327"/>
      <c r="F550" s="327"/>
      <c r="G550" s="327"/>
      <c r="H550" s="327"/>
      <c r="I550" s="327"/>
      <c r="J550" s="327"/>
      <c r="K550" s="327"/>
      <c r="L550" s="327"/>
      <c r="M550" s="327"/>
      <c r="N550" s="327"/>
      <c r="O550" s="327"/>
      <c r="P550" s="327"/>
      <c r="Q550" s="327"/>
      <c r="R550" s="327"/>
      <c r="S550" s="327"/>
    </row>
    <row r="551" spans="2:19" s="297" customFormat="1" x14ac:dyDescent="0.25">
      <c r="B551" s="327"/>
      <c r="C551" s="327"/>
      <c r="D551" s="327"/>
      <c r="E551" s="327"/>
      <c r="F551" s="327"/>
      <c r="G551" s="327"/>
      <c r="H551" s="327"/>
      <c r="I551" s="327"/>
      <c r="J551" s="327"/>
      <c r="K551" s="327"/>
      <c r="L551" s="327"/>
      <c r="M551" s="327"/>
      <c r="N551" s="327"/>
      <c r="O551" s="327"/>
      <c r="P551" s="327"/>
      <c r="Q551" s="327"/>
      <c r="R551" s="327"/>
      <c r="S551" s="327"/>
    </row>
    <row r="552" spans="2:19" s="297" customFormat="1" x14ac:dyDescent="0.25">
      <c r="B552" s="327"/>
      <c r="C552" s="327"/>
      <c r="D552" s="327"/>
      <c r="E552" s="327"/>
      <c r="F552" s="327"/>
      <c r="G552" s="327"/>
      <c r="H552" s="327"/>
      <c r="I552" s="327"/>
      <c r="J552" s="327"/>
      <c r="K552" s="327"/>
      <c r="L552" s="327"/>
      <c r="M552" s="327"/>
      <c r="N552" s="327"/>
      <c r="O552" s="327"/>
      <c r="P552" s="327"/>
      <c r="Q552" s="327"/>
      <c r="R552" s="327"/>
      <c r="S552" s="327"/>
    </row>
    <row r="553" spans="2:19" s="297" customFormat="1" x14ac:dyDescent="0.25">
      <c r="B553" s="327"/>
      <c r="C553" s="327"/>
      <c r="D553" s="327"/>
      <c r="E553" s="327"/>
      <c r="F553" s="327"/>
      <c r="G553" s="327"/>
      <c r="H553" s="327"/>
      <c r="I553" s="327"/>
      <c r="J553" s="327"/>
      <c r="K553" s="327"/>
      <c r="L553" s="327"/>
      <c r="M553" s="327"/>
      <c r="N553" s="327"/>
      <c r="O553" s="327"/>
      <c r="P553" s="327"/>
      <c r="Q553" s="327"/>
      <c r="R553" s="327"/>
      <c r="S553" s="327"/>
    </row>
    <row r="554" spans="2:19" s="297" customFormat="1" x14ac:dyDescent="0.25">
      <c r="B554" s="327"/>
      <c r="C554" s="327"/>
      <c r="D554" s="327"/>
      <c r="E554" s="327"/>
      <c r="F554" s="327"/>
      <c r="G554" s="327"/>
      <c r="H554" s="327"/>
      <c r="I554" s="327"/>
      <c r="J554" s="327"/>
      <c r="K554" s="327"/>
      <c r="L554" s="327"/>
      <c r="M554" s="327"/>
      <c r="N554" s="327"/>
      <c r="O554" s="327"/>
      <c r="P554" s="327"/>
      <c r="Q554" s="327"/>
      <c r="R554" s="327"/>
      <c r="S554" s="327"/>
    </row>
    <row r="555" spans="2:19" s="297" customFormat="1" x14ac:dyDescent="0.25">
      <c r="B555" s="327"/>
      <c r="C555" s="327"/>
      <c r="D555" s="327"/>
      <c r="E555" s="327"/>
      <c r="F555" s="327"/>
      <c r="G555" s="327"/>
      <c r="H555" s="327"/>
      <c r="I555" s="327"/>
      <c r="J555" s="327"/>
      <c r="K555" s="327"/>
      <c r="L555" s="327"/>
      <c r="M555" s="327"/>
      <c r="N555" s="327"/>
      <c r="O555" s="327"/>
      <c r="P555" s="327"/>
      <c r="Q555" s="327"/>
      <c r="R555" s="327"/>
      <c r="S555" s="327"/>
    </row>
    <row r="556" spans="2:19" s="297" customFormat="1" x14ac:dyDescent="0.25">
      <c r="B556" s="327"/>
      <c r="C556" s="327"/>
      <c r="D556" s="327"/>
      <c r="E556" s="327"/>
      <c r="F556" s="327"/>
      <c r="G556" s="327"/>
      <c r="H556" s="327"/>
      <c r="I556" s="327"/>
      <c r="J556" s="327"/>
      <c r="K556" s="327"/>
      <c r="L556" s="327"/>
      <c r="M556" s="327"/>
      <c r="N556" s="327"/>
      <c r="O556" s="327"/>
      <c r="P556" s="327"/>
      <c r="Q556" s="327"/>
      <c r="R556" s="327"/>
      <c r="S556" s="327"/>
    </row>
    <row r="557" spans="2:19" s="297" customFormat="1" x14ac:dyDescent="0.25">
      <c r="B557" s="327"/>
      <c r="C557" s="327"/>
      <c r="D557" s="327"/>
      <c r="E557" s="327"/>
      <c r="F557" s="327"/>
      <c r="G557" s="327"/>
      <c r="H557" s="327"/>
      <c r="I557" s="327"/>
      <c r="J557" s="327"/>
      <c r="K557" s="327"/>
      <c r="L557" s="327"/>
      <c r="M557" s="327"/>
      <c r="N557" s="327"/>
      <c r="O557" s="327"/>
      <c r="P557" s="327"/>
      <c r="Q557" s="327"/>
      <c r="R557" s="327"/>
      <c r="S557" s="327"/>
    </row>
    <row r="558" spans="2:19" s="297" customFormat="1" x14ac:dyDescent="0.25">
      <c r="B558" s="327"/>
      <c r="C558" s="327"/>
      <c r="D558" s="327"/>
      <c r="E558" s="327"/>
      <c r="F558" s="327"/>
      <c r="G558" s="327"/>
      <c r="H558" s="327"/>
      <c r="I558" s="327"/>
      <c r="J558" s="327"/>
      <c r="K558" s="327"/>
      <c r="L558" s="327"/>
      <c r="M558" s="327"/>
      <c r="N558" s="327"/>
      <c r="O558" s="327"/>
      <c r="P558" s="327"/>
      <c r="Q558" s="327"/>
      <c r="R558" s="327"/>
      <c r="S558" s="327"/>
    </row>
    <row r="559" spans="2:19" s="297" customFormat="1" x14ac:dyDescent="0.25">
      <c r="B559" s="327"/>
      <c r="C559" s="327"/>
      <c r="D559" s="327"/>
      <c r="E559" s="327"/>
      <c r="F559" s="327"/>
      <c r="G559" s="327"/>
      <c r="H559" s="327"/>
      <c r="I559" s="327"/>
      <c r="J559" s="327"/>
      <c r="K559" s="327"/>
      <c r="L559" s="327"/>
      <c r="M559" s="327"/>
      <c r="N559" s="327"/>
      <c r="O559" s="327"/>
      <c r="P559" s="327"/>
      <c r="Q559" s="327"/>
      <c r="R559" s="327"/>
      <c r="S559" s="327"/>
    </row>
    <row r="560" spans="2:19" s="297" customFormat="1" x14ac:dyDescent="0.25">
      <c r="B560" s="327"/>
      <c r="C560" s="327"/>
      <c r="D560" s="327"/>
      <c r="E560" s="327"/>
      <c r="F560" s="327"/>
      <c r="G560" s="327"/>
      <c r="H560" s="327"/>
      <c r="I560" s="327"/>
      <c r="J560" s="327"/>
      <c r="K560" s="327"/>
      <c r="L560" s="327"/>
      <c r="M560" s="327"/>
      <c r="N560" s="327"/>
      <c r="O560" s="327"/>
      <c r="P560" s="327"/>
      <c r="Q560" s="327"/>
      <c r="R560" s="327"/>
      <c r="S560" s="327"/>
    </row>
    <row r="561" spans="2:19" s="297" customFormat="1" x14ac:dyDescent="0.25">
      <c r="B561" s="327"/>
      <c r="C561" s="327"/>
      <c r="D561" s="327"/>
      <c r="E561" s="327"/>
      <c r="F561" s="327"/>
      <c r="G561" s="327"/>
      <c r="H561" s="327"/>
      <c r="I561" s="327"/>
      <c r="J561" s="327"/>
      <c r="K561" s="327"/>
      <c r="L561" s="327"/>
      <c r="M561" s="327"/>
      <c r="N561" s="327"/>
      <c r="O561" s="327"/>
      <c r="P561" s="327"/>
      <c r="Q561" s="327"/>
      <c r="R561" s="327"/>
      <c r="S561" s="327"/>
    </row>
    <row r="562" spans="2:19" s="297" customFormat="1" x14ac:dyDescent="0.25">
      <c r="B562" s="327"/>
      <c r="C562" s="327"/>
      <c r="D562" s="327"/>
      <c r="E562" s="327"/>
      <c r="F562" s="327"/>
      <c r="G562" s="327"/>
      <c r="H562" s="327"/>
      <c r="I562" s="327"/>
      <c r="J562" s="327"/>
      <c r="K562" s="327"/>
      <c r="L562" s="327"/>
      <c r="M562" s="327"/>
      <c r="N562" s="327"/>
      <c r="O562" s="327"/>
      <c r="P562" s="327"/>
      <c r="Q562" s="327"/>
      <c r="R562" s="327"/>
      <c r="S562" s="327"/>
    </row>
    <row r="563" spans="2:19" s="297" customFormat="1" x14ac:dyDescent="0.25">
      <c r="B563" s="327"/>
      <c r="C563" s="327"/>
      <c r="D563" s="327"/>
      <c r="E563" s="327"/>
      <c r="F563" s="327"/>
      <c r="G563" s="327"/>
      <c r="H563" s="327"/>
      <c r="I563" s="327"/>
      <c r="J563" s="327"/>
      <c r="K563" s="327"/>
      <c r="L563" s="327"/>
      <c r="M563" s="327"/>
      <c r="N563" s="327"/>
      <c r="O563" s="327"/>
      <c r="P563" s="327"/>
      <c r="Q563" s="327"/>
      <c r="R563" s="327"/>
      <c r="S563" s="327"/>
    </row>
    <row r="564" spans="2:19" s="297" customFormat="1" x14ac:dyDescent="0.25">
      <c r="B564" s="327"/>
      <c r="C564" s="327"/>
      <c r="D564" s="327"/>
      <c r="E564" s="327"/>
      <c r="F564" s="327"/>
      <c r="G564" s="327"/>
      <c r="H564" s="327"/>
      <c r="I564" s="327"/>
      <c r="J564" s="327"/>
      <c r="K564" s="327"/>
      <c r="L564" s="327"/>
      <c r="M564" s="327"/>
      <c r="N564" s="327"/>
      <c r="O564" s="327"/>
      <c r="P564" s="327"/>
      <c r="Q564" s="327"/>
      <c r="R564" s="327"/>
      <c r="S564" s="327"/>
    </row>
    <row r="565" spans="2:19" s="297" customFormat="1" x14ac:dyDescent="0.25">
      <c r="B565" s="327"/>
      <c r="C565" s="327"/>
      <c r="D565" s="327"/>
      <c r="E565" s="327"/>
      <c r="F565" s="327"/>
      <c r="G565" s="327"/>
      <c r="H565" s="327"/>
      <c r="I565" s="327"/>
      <c r="J565" s="327"/>
      <c r="K565" s="327"/>
      <c r="L565" s="327"/>
      <c r="M565" s="327"/>
      <c r="N565" s="327"/>
      <c r="O565" s="327"/>
      <c r="P565" s="327"/>
      <c r="Q565" s="327"/>
      <c r="R565" s="327"/>
      <c r="S565" s="327"/>
    </row>
    <row r="566" spans="2:19" s="297" customFormat="1" x14ac:dyDescent="0.25">
      <c r="B566" s="327"/>
      <c r="C566" s="327"/>
      <c r="D566" s="327"/>
      <c r="E566" s="327"/>
      <c r="F566" s="327"/>
      <c r="G566" s="327"/>
      <c r="H566" s="327"/>
      <c r="I566" s="327"/>
      <c r="J566" s="327"/>
      <c r="K566" s="327"/>
      <c r="L566" s="327"/>
      <c r="M566" s="327"/>
      <c r="N566" s="327"/>
      <c r="O566" s="327"/>
      <c r="P566" s="327"/>
      <c r="Q566" s="327"/>
      <c r="R566" s="327"/>
      <c r="S566" s="327"/>
    </row>
    <row r="567" spans="2:19" s="297" customFormat="1" x14ac:dyDescent="0.25">
      <c r="B567" s="327"/>
      <c r="C567" s="327"/>
      <c r="D567" s="327"/>
      <c r="E567" s="327"/>
      <c r="F567" s="327"/>
      <c r="G567" s="327"/>
      <c r="H567" s="327"/>
      <c r="I567" s="327"/>
      <c r="J567" s="327"/>
      <c r="K567" s="327"/>
      <c r="L567" s="327"/>
      <c r="M567" s="327"/>
      <c r="N567" s="327"/>
      <c r="O567" s="327"/>
      <c r="P567" s="327"/>
      <c r="Q567" s="327"/>
      <c r="R567" s="327"/>
      <c r="S567" s="327"/>
    </row>
    <row r="568" spans="2:19" s="297" customFormat="1" x14ac:dyDescent="0.25">
      <c r="B568" s="327"/>
      <c r="C568" s="327"/>
      <c r="D568" s="327"/>
      <c r="E568" s="327"/>
      <c r="F568" s="327"/>
      <c r="G568" s="327"/>
      <c r="H568" s="327"/>
      <c r="I568" s="327"/>
      <c r="J568" s="327"/>
      <c r="K568" s="327"/>
      <c r="L568" s="327"/>
      <c r="M568" s="327"/>
      <c r="N568" s="327"/>
      <c r="O568" s="327"/>
      <c r="P568" s="327"/>
      <c r="Q568" s="327"/>
      <c r="R568" s="327"/>
      <c r="S568" s="327"/>
    </row>
    <row r="569" spans="2:19" s="297" customFormat="1" x14ac:dyDescent="0.25">
      <c r="B569" s="327"/>
      <c r="C569" s="327"/>
      <c r="D569" s="327"/>
      <c r="E569" s="327"/>
      <c r="F569" s="327"/>
      <c r="G569" s="327"/>
      <c r="H569" s="327"/>
      <c r="I569" s="327"/>
      <c r="J569" s="327"/>
      <c r="K569" s="327"/>
      <c r="L569" s="327"/>
      <c r="M569" s="327"/>
      <c r="N569" s="327"/>
      <c r="O569" s="327"/>
      <c r="P569" s="327"/>
      <c r="Q569" s="327"/>
      <c r="R569" s="327"/>
      <c r="S569" s="327"/>
    </row>
    <row r="570" spans="2:19" s="297" customFormat="1" x14ac:dyDescent="0.25">
      <c r="B570" s="327"/>
      <c r="C570" s="327"/>
      <c r="D570" s="327"/>
      <c r="E570" s="327"/>
      <c r="F570" s="327"/>
      <c r="G570" s="327"/>
      <c r="H570" s="327"/>
      <c r="I570" s="327"/>
      <c r="J570" s="327"/>
      <c r="K570" s="327"/>
      <c r="L570" s="327"/>
      <c r="M570" s="327"/>
      <c r="N570" s="327"/>
      <c r="O570" s="327"/>
      <c r="P570" s="327"/>
      <c r="Q570" s="327"/>
      <c r="R570" s="327"/>
      <c r="S570" s="327"/>
    </row>
    <row r="571" spans="2:19" s="297" customFormat="1" x14ac:dyDescent="0.25">
      <c r="B571" s="327"/>
      <c r="C571" s="327"/>
      <c r="D571" s="327"/>
      <c r="E571" s="327"/>
      <c r="F571" s="327"/>
      <c r="G571" s="327"/>
      <c r="H571" s="327"/>
      <c r="I571" s="327"/>
      <c r="J571" s="327"/>
      <c r="K571" s="327"/>
      <c r="L571" s="327"/>
      <c r="M571" s="327"/>
      <c r="N571" s="327"/>
      <c r="O571" s="327"/>
      <c r="P571" s="327"/>
      <c r="Q571" s="327"/>
      <c r="R571" s="327"/>
      <c r="S571" s="327"/>
    </row>
    <row r="572" spans="2:19" s="297" customFormat="1" x14ac:dyDescent="0.25">
      <c r="B572" s="327"/>
      <c r="C572" s="327"/>
      <c r="D572" s="327"/>
      <c r="E572" s="327"/>
      <c r="F572" s="327"/>
      <c r="G572" s="327"/>
      <c r="H572" s="327"/>
      <c r="I572" s="327"/>
      <c r="J572" s="327"/>
      <c r="K572" s="327"/>
      <c r="L572" s="327"/>
      <c r="M572" s="327"/>
      <c r="N572" s="327"/>
      <c r="O572" s="327"/>
      <c r="P572" s="327"/>
      <c r="Q572" s="327"/>
      <c r="R572" s="327"/>
      <c r="S572" s="327"/>
    </row>
    <row r="573" spans="2:19" s="297" customFormat="1" x14ac:dyDescent="0.25">
      <c r="B573" s="327"/>
      <c r="C573" s="327"/>
      <c r="D573" s="327"/>
      <c r="E573" s="327"/>
      <c r="F573" s="327"/>
      <c r="G573" s="327"/>
      <c r="H573" s="327"/>
      <c r="I573" s="327"/>
      <c r="J573" s="327"/>
      <c r="K573" s="327"/>
      <c r="L573" s="327"/>
      <c r="M573" s="327"/>
      <c r="N573" s="327"/>
      <c r="O573" s="327"/>
      <c r="P573" s="327"/>
      <c r="Q573" s="327"/>
      <c r="R573" s="327"/>
      <c r="S573" s="327"/>
    </row>
    <row r="574" spans="2:19" s="297" customFormat="1" x14ac:dyDescent="0.25">
      <c r="B574" s="327"/>
      <c r="C574" s="327"/>
      <c r="D574" s="327"/>
      <c r="E574" s="327"/>
      <c r="F574" s="327"/>
      <c r="G574" s="327"/>
      <c r="H574" s="327"/>
      <c r="I574" s="327"/>
      <c r="J574" s="327"/>
      <c r="K574" s="327"/>
      <c r="L574" s="327"/>
      <c r="M574" s="327"/>
      <c r="N574" s="327"/>
      <c r="O574" s="327"/>
      <c r="P574" s="327"/>
      <c r="Q574" s="327"/>
      <c r="R574" s="327"/>
      <c r="S574" s="327"/>
    </row>
    <row r="575" spans="2:19" s="297" customFormat="1" x14ac:dyDescent="0.25">
      <c r="B575" s="327"/>
      <c r="C575" s="327"/>
      <c r="D575" s="327"/>
      <c r="E575" s="327"/>
      <c r="F575" s="327"/>
      <c r="G575" s="327"/>
      <c r="H575" s="327"/>
      <c r="I575" s="327"/>
      <c r="J575" s="327"/>
      <c r="K575" s="327"/>
      <c r="L575" s="327"/>
      <c r="M575" s="327"/>
      <c r="N575" s="327"/>
      <c r="O575" s="327"/>
      <c r="P575" s="327"/>
      <c r="Q575" s="327"/>
      <c r="R575" s="327"/>
      <c r="S575" s="327"/>
    </row>
    <row r="576" spans="2:19" s="297" customFormat="1" x14ac:dyDescent="0.25">
      <c r="B576" s="327"/>
      <c r="C576" s="327"/>
      <c r="D576" s="327"/>
      <c r="E576" s="327"/>
      <c r="F576" s="327"/>
      <c r="G576" s="327"/>
      <c r="H576" s="327"/>
      <c r="I576" s="327"/>
      <c r="J576" s="327"/>
      <c r="K576" s="327"/>
      <c r="L576" s="327"/>
      <c r="M576" s="327"/>
      <c r="N576" s="327"/>
      <c r="O576" s="327"/>
      <c r="P576" s="327"/>
      <c r="Q576" s="327"/>
      <c r="R576" s="327"/>
      <c r="S576" s="327"/>
    </row>
    <row r="577" spans="2:19" s="297" customFormat="1" x14ac:dyDescent="0.25">
      <c r="B577" s="327"/>
      <c r="C577" s="327"/>
      <c r="D577" s="327"/>
      <c r="E577" s="327"/>
      <c r="F577" s="327"/>
      <c r="G577" s="327"/>
      <c r="H577" s="327"/>
      <c r="I577" s="327"/>
      <c r="J577" s="327"/>
      <c r="K577" s="327"/>
      <c r="L577" s="327"/>
      <c r="M577" s="327"/>
      <c r="N577" s="327"/>
      <c r="O577" s="327"/>
      <c r="P577" s="327"/>
      <c r="Q577" s="327"/>
      <c r="R577" s="327"/>
      <c r="S577" s="327"/>
    </row>
    <row r="578" spans="2:19" s="297" customFormat="1" x14ac:dyDescent="0.25">
      <c r="B578" s="327"/>
      <c r="C578" s="327"/>
      <c r="D578" s="327"/>
      <c r="E578" s="327"/>
      <c r="F578" s="327"/>
      <c r="G578" s="327"/>
      <c r="H578" s="327"/>
      <c r="I578" s="327"/>
      <c r="J578" s="327"/>
      <c r="K578" s="327"/>
      <c r="L578" s="327"/>
      <c r="M578" s="327"/>
      <c r="N578" s="327"/>
      <c r="O578" s="327"/>
      <c r="P578" s="327"/>
      <c r="Q578" s="327"/>
      <c r="R578" s="327"/>
      <c r="S578" s="327"/>
    </row>
    <row r="579" spans="2:19" s="297" customFormat="1" x14ac:dyDescent="0.25">
      <c r="B579" s="327"/>
      <c r="C579" s="327"/>
      <c r="D579" s="327"/>
      <c r="E579" s="327"/>
      <c r="F579" s="327"/>
      <c r="G579" s="327"/>
      <c r="H579" s="327"/>
      <c r="I579" s="327"/>
      <c r="J579" s="327"/>
      <c r="K579" s="327"/>
      <c r="L579" s="327"/>
      <c r="M579" s="327"/>
      <c r="N579" s="327"/>
      <c r="O579" s="327"/>
      <c r="P579" s="327"/>
      <c r="Q579" s="327"/>
      <c r="R579" s="327"/>
      <c r="S579" s="327"/>
    </row>
    <row r="580" spans="2:19" s="297" customFormat="1" x14ac:dyDescent="0.25">
      <c r="B580" s="327"/>
      <c r="C580" s="327"/>
      <c r="D580" s="327"/>
      <c r="E580" s="327"/>
      <c r="F580" s="327"/>
      <c r="G580" s="327"/>
      <c r="H580" s="327"/>
      <c r="I580" s="327"/>
      <c r="J580" s="327"/>
      <c r="K580" s="327"/>
      <c r="L580" s="327"/>
      <c r="M580" s="327"/>
      <c r="N580" s="327"/>
      <c r="O580" s="327"/>
      <c r="P580" s="327"/>
      <c r="Q580" s="327"/>
      <c r="R580" s="327"/>
      <c r="S580" s="327"/>
    </row>
    <row r="581" spans="2:19" s="297" customFormat="1" x14ac:dyDescent="0.25">
      <c r="B581" s="327"/>
      <c r="C581" s="327"/>
      <c r="D581" s="327"/>
      <c r="E581" s="327"/>
      <c r="F581" s="327"/>
      <c r="G581" s="327"/>
      <c r="H581" s="327"/>
      <c r="I581" s="327"/>
      <c r="J581" s="327"/>
      <c r="K581" s="327"/>
      <c r="L581" s="327"/>
      <c r="M581" s="327"/>
      <c r="N581" s="327"/>
      <c r="O581" s="327"/>
      <c r="P581" s="327"/>
      <c r="Q581" s="327"/>
      <c r="R581" s="327"/>
      <c r="S581" s="327"/>
    </row>
    <row r="582" spans="2:19" s="297" customFormat="1" x14ac:dyDescent="0.25">
      <c r="B582" s="327"/>
      <c r="C582" s="327"/>
      <c r="D582" s="327"/>
      <c r="E582" s="327"/>
      <c r="F582" s="327"/>
      <c r="G582" s="327"/>
      <c r="H582" s="327"/>
      <c r="I582" s="327"/>
      <c r="J582" s="327"/>
      <c r="K582" s="327"/>
      <c r="L582" s="327"/>
      <c r="M582" s="327"/>
      <c r="N582" s="327"/>
      <c r="O582" s="327"/>
      <c r="P582" s="327"/>
      <c r="Q582" s="327"/>
      <c r="R582" s="327"/>
      <c r="S582" s="327"/>
    </row>
    <row r="583" spans="2:19" s="297" customFormat="1" x14ac:dyDescent="0.25">
      <c r="B583" s="327"/>
      <c r="C583" s="327"/>
      <c r="D583" s="327"/>
      <c r="E583" s="327"/>
      <c r="F583" s="327"/>
      <c r="G583" s="327"/>
      <c r="H583" s="327"/>
      <c r="I583" s="327"/>
      <c r="J583" s="327"/>
      <c r="K583" s="327"/>
      <c r="L583" s="327"/>
      <c r="M583" s="327"/>
      <c r="N583" s="327"/>
      <c r="O583" s="327"/>
      <c r="P583" s="327"/>
      <c r="Q583" s="327"/>
      <c r="R583" s="327"/>
      <c r="S583" s="327"/>
    </row>
    <row r="584" spans="2:19" s="297" customFormat="1" x14ac:dyDescent="0.25">
      <c r="B584" s="327"/>
      <c r="C584" s="327"/>
      <c r="D584" s="327"/>
      <c r="E584" s="327"/>
      <c r="F584" s="327"/>
      <c r="G584" s="327"/>
      <c r="H584" s="327"/>
      <c r="I584" s="327"/>
      <c r="J584" s="327"/>
      <c r="K584" s="327"/>
      <c r="L584" s="327"/>
      <c r="M584" s="327"/>
      <c r="N584" s="327"/>
      <c r="O584" s="327"/>
      <c r="P584" s="327"/>
      <c r="Q584" s="327"/>
      <c r="R584" s="327"/>
      <c r="S584" s="327"/>
    </row>
    <row r="585" spans="2:19" s="297" customFormat="1" x14ac:dyDescent="0.25">
      <c r="B585" s="327"/>
      <c r="C585" s="327"/>
      <c r="D585" s="327"/>
      <c r="E585" s="327"/>
      <c r="F585" s="327"/>
      <c r="G585" s="327"/>
      <c r="H585" s="327"/>
      <c r="I585" s="327"/>
      <c r="J585" s="327"/>
      <c r="K585" s="327"/>
      <c r="L585" s="327"/>
      <c r="M585" s="327"/>
      <c r="N585" s="327"/>
      <c r="O585" s="327"/>
      <c r="P585" s="327"/>
      <c r="Q585" s="327"/>
      <c r="R585" s="327"/>
      <c r="S585" s="327"/>
    </row>
    <row r="586" spans="2:19" s="297" customFormat="1" x14ac:dyDescent="0.25">
      <c r="B586" s="327"/>
      <c r="C586" s="327"/>
      <c r="D586" s="327"/>
      <c r="E586" s="327"/>
      <c r="F586" s="327"/>
      <c r="G586" s="327"/>
      <c r="H586" s="327"/>
      <c r="I586" s="327"/>
      <c r="J586" s="327"/>
      <c r="K586" s="327"/>
      <c r="L586" s="327"/>
      <c r="M586" s="327"/>
      <c r="N586" s="327"/>
      <c r="O586" s="327"/>
      <c r="P586" s="327"/>
      <c r="Q586" s="327"/>
      <c r="R586" s="327"/>
      <c r="S586" s="327"/>
    </row>
    <row r="587" spans="2:19" s="297" customFormat="1" x14ac:dyDescent="0.25">
      <c r="B587" s="327"/>
      <c r="C587" s="327"/>
      <c r="D587" s="327"/>
      <c r="E587" s="327"/>
      <c r="F587" s="327"/>
      <c r="G587" s="327"/>
      <c r="H587" s="327"/>
      <c r="I587" s="327"/>
      <c r="J587" s="327"/>
      <c r="K587" s="327"/>
      <c r="L587" s="327"/>
      <c r="M587" s="327"/>
      <c r="N587" s="327"/>
      <c r="O587" s="327"/>
      <c r="P587" s="327"/>
      <c r="Q587" s="327"/>
      <c r="R587" s="327"/>
      <c r="S587" s="327"/>
    </row>
    <row r="588" spans="2:19" s="297" customFormat="1" x14ac:dyDescent="0.25">
      <c r="B588" s="327"/>
      <c r="C588" s="327"/>
      <c r="D588" s="327"/>
      <c r="E588" s="327"/>
      <c r="F588" s="327"/>
      <c r="G588" s="327"/>
      <c r="H588" s="327"/>
      <c r="I588" s="327"/>
      <c r="J588" s="327"/>
      <c r="K588" s="327"/>
      <c r="L588" s="327"/>
      <c r="M588" s="327"/>
      <c r="N588" s="327"/>
      <c r="O588" s="327"/>
      <c r="P588" s="327"/>
      <c r="Q588" s="327"/>
      <c r="R588" s="327"/>
      <c r="S588" s="327"/>
    </row>
    <row r="589" spans="2:19" s="297" customFormat="1" x14ac:dyDescent="0.25">
      <c r="B589" s="327"/>
      <c r="C589" s="327"/>
      <c r="D589" s="327"/>
      <c r="E589" s="327"/>
      <c r="F589" s="327"/>
      <c r="G589" s="327"/>
      <c r="H589" s="327"/>
      <c r="I589" s="327"/>
      <c r="J589" s="327"/>
      <c r="K589" s="327"/>
      <c r="L589" s="327"/>
      <c r="M589" s="327"/>
      <c r="N589" s="327"/>
      <c r="O589" s="327"/>
      <c r="P589" s="327"/>
      <c r="Q589" s="327"/>
      <c r="R589" s="327"/>
      <c r="S589" s="327"/>
    </row>
    <row r="590" spans="2:19" s="297" customFormat="1" x14ac:dyDescent="0.25">
      <c r="B590" s="327"/>
      <c r="C590" s="327"/>
      <c r="D590" s="327"/>
      <c r="E590" s="327"/>
      <c r="F590" s="327"/>
      <c r="G590" s="327"/>
      <c r="H590" s="327"/>
      <c r="I590" s="327"/>
      <c r="J590" s="327"/>
      <c r="K590" s="327"/>
      <c r="L590" s="327"/>
      <c r="M590" s="327"/>
      <c r="N590" s="327"/>
      <c r="O590" s="327"/>
      <c r="P590" s="327"/>
      <c r="Q590" s="327"/>
      <c r="R590" s="327"/>
      <c r="S590" s="327"/>
    </row>
    <row r="591" spans="2:19" s="297" customFormat="1" x14ac:dyDescent="0.25">
      <c r="B591" s="327"/>
      <c r="C591" s="327"/>
      <c r="D591" s="327"/>
      <c r="E591" s="327"/>
      <c r="F591" s="327"/>
      <c r="G591" s="327"/>
      <c r="H591" s="327"/>
      <c r="I591" s="327"/>
      <c r="J591" s="327"/>
      <c r="K591" s="327"/>
      <c r="L591" s="327"/>
      <c r="M591" s="327"/>
      <c r="N591" s="327"/>
      <c r="O591" s="327"/>
      <c r="P591" s="327"/>
      <c r="Q591" s="327"/>
      <c r="R591" s="327"/>
      <c r="S591" s="327"/>
    </row>
    <row r="592" spans="2:19" s="297" customFormat="1" x14ac:dyDescent="0.25">
      <c r="B592" s="327"/>
      <c r="C592" s="327"/>
      <c r="D592" s="327"/>
      <c r="E592" s="327"/>
      <c r="F592" s="327"/>
      <c r="G592" s="327"/>
      <c r="H592" s="327"/>
      <c r="I592" s="327"/>
      <c r="J592" s="327"/>
      <c r="K592" s="327"/>
      <c r="L592" s="327"/>
      <c r="M592" s="327"/>
      <c r="N592" s="327"/>
      <c r="O592" s="327"/>
      <c r="P592" s="327"/>
      <c r="Q592" s="327"/>
      <c r="R592" s="327"/>
      <c r="S592" s="327"/>
    </row>
    <row r="593" spans="2:19" s="297" customFormat="1" x14ac:dyDescent="0.25">
      <c r="B593" s="327"/>
      <c r="C593" s="327"/>
      <c r="D593" s="327"/>
      <c r="E593" s="327"/>
      <c r="F593" s="327"/>
      <c r="G593" s="327"/>
      <c r="H593" s="327"/>
      <c r="I593" s="327"/>
      <c r="J593" s="327"/>
      <c r="K593" s="327"/>
      <c r="L593" s="327"/>
      <c r="M593" s="327"/>
      <c r="N593" s="327"/>
      <c r="O593" s="327"/>
      <c r="P593" s="327"/>
      <c r="Q593" s="327"/>
      <c r="R593" s="327"/>
      <c r="S593" s="327"/>
    </row>
    <row r="594" spans="2:19" s="297" customFormat="1" x14ac:dyDescent="0.25">
      <c r="B594" s="327"/>
      <c r="C594" s="327"/>
      <c r="D594" s="327"/>
      <c r="E594" s="327"/>
      <c r="F594" s="327"/>
      <c r="G594" s="327"/>
      <c r="H594" s="327"/>
      <c r="I594" s="327"/>
      <c r="J594" s="327"/>
      <c r="K594" s="327"/>
      <c r="L594" s="327"/>
      <c r="M594" s="327"/>
      <c r="N594" s="327"/>
      <c r="O594" s="327"/>
      <c r="P594" s="327"/>
      <c r="Q594" s="327"/>
      <c r="R594" s="327"/>
      <c r="S594" s="327"/>
    </row>
    <row r="595" spans="2:19" s="297" customFormat="1" x14ac:dyDescent="0.25">
      <c r="B595" s="327"/>
      <c r="C595" s="327"/>
      <c r="D595" s="327"/>
      <c r="E595" s="327"/>
      <c r="F595" s="327"/>
      <c r="G595" s="327"/>
      <c r="H595" s="327"/>
      <c r="I595" s="327"/>
      <c r="J595" s="327"/>
      <c r="K595" s="327"/>
      <c r="L595" s="327"/>
      <c r="M595" s="327"/>
      <c r="N595" s="327"/>
      <c r="O595" s="327"/>
      <c r="P595" s="327"/>
      <c r="Q595" s="327"/>
      <c r="R595" s="327"/>
      <c r="S595" s="327"/>
    </row>
    <row r="596" spans="2:19" s="297" customFormat="1" x14ac:dyDescent="0.25">
      <c r="B596" s="327"/>
      <c r="C596" s="327"/>
      <c r="D596" s="327"/>
      <c r="E596" s="327"/>
      <c r="F596" s="327"/>
      <c r="G596" s="327"/>
      <c r="H596" s="327"/>
      <c r="I596" s="327"/>
      <c r="J596" s="327"/>
      <c r="K596" s="327"/>
      <c r="L596" s="327"/>
      <c r="M596" s="327"/>
      <c r="N596" s="327"/>
      <c r="O596" s="327"/>
      <c r="P596" s="327"/>
      <c r="Q596" s="327"/>
      <c r="R596" s="327"/>
      <c r="S596" s="327"/>
    </row>
    <row r="597" spans="2:19" s="297" customFormat="1" x14ac:dyDescent="0.25">
      <c r="B597" s="327"/>
      <c r="C597" s="327"/>
      <c r="D597" s="327"/>
      <c r="E597" s="327"/>
      <c r="F597" s="327"/>
      <c r="G597" s="327"/>
      <c r="H597" s="327"/>
      <c r="I597" s="327"/>
      <c r="J597" s="327"/>
      <c r="K597" s="327"/>
      <c r="L597" s="327"/>
      <c r="M597" s="327"/>
      <c r="N597" s="327"/>
      <c r="O597" s="327"/>
      <c r="P597" s="327"/>
      <c r="Q597" s="327"/>
      <c r="R597" s="327"/>
      <c r="S597" s="327"/>
    </row>
    <row r="598" spans="2:19" s="297" customFormat="1" x14ac:dyDescent="0.25">
      <c r="B598" s="327"/>
      <c r="C598" s="327"/>
      <c r="D598" s="327"/>
      <c r="E598" s="327"/>
      <c r="F598" s="327"/>
      <c r="G598" s="327"/>
      <c r="H598" s="327"/>
      <c r="I598" s="327"/>
      <c r="J598" s="327"/>
      <c r="K598" s="327"/>
      <c r="L598" s="327"/>
      <c r="M598" s="327"/>
      <c r="N598" s="327"/>
      <c r="O598" s="327"/>
      <c r="P598" s="327"/>
      <c r="Q598" s="327"/>
      <c r="R598" s="327"/>
      <c r="S598" s="327"/>
    </row>
    <row r="599" spans="2:19" s="297" customFormat="1" x14ac:dyDescent="0.25">
      <c r="B599" s="327"/>
      <c r="C599" s="327"/>
      <c r="D599" s="327"/>
      <c r="E599" s="327"/>
      <c r="F599" s="327"/>
      <c r="G599" s="327"/>
      <c r="H599" s="327"/>
      <c r="I599" s="327"/>
      <c r="J599" s="327"/>
      <c r="K599" s="327"/>
      <c r="L599" s="327"/>
      <c r="M599" s="327"/>
      <c r="N599" s="327"/>
      <c r="O599" s="327"/>
      <c r="P599" s="327"/>
      <c r="Q599" s="327"/>
      <c r="R599" s="327"/>
      <c r="S599" s="327"/>
    </row>
    <row r="600" spans="2:19" s="297" customFormat="1" x14ac:dyDescent="0.25">
      <c r="B600" s="327"/>
      <c r="C600" s="327"/>
      <c r="D600" s="327"/>
      <c r="E600" s="327"/>
      <c r="F600" s="327"/>
      <c r="G600" s="327"/>
      <c r="H600" s="327"/>
      <c r="I600" s="327"/>
      <c r="J600" s="327"/>
      <c r="K600" s="327"/>
      <c r="L600" s="327"/>
      <c r="M600" s="327"/>
      <c r="N600" s="327"/>
      <c r="O600" s="327"/>
      <c r="P600" s="327"/>
      <c r="Q600" s="327"/>
      <c r="R600" s="327"/>
      <c r="S600" s="327"/>
    </row>
    <row r="601" spans="2:19" s="297" customFormat="1" x14ac:dyDescent="0.25">
      <c r="B601" s="327"/>
      <c r="C601" s="327"/>
      <c r="D601" s="327"/>
      <c r="E601" s="327"/>
      <c r="F601" s="327"/>
      <c r="G601" s="327"/>
      <c r="H601" s="327"/>
      <c r="I601" s="327"/>
      <c r="J601" s="327"/>
      <c r="K601" s="327"/>
      <c r="L601" s="327"/>
      <c r="M601" s="327"/>
      <c r="N601" s="327"/>
      <c r="O601" s="327"/>
      <c r="P601" s="327"/>
      <c r="Q601" s="327"/>
      <c r="R601" s="327"/>
      <c r="S601" s="327"/>
    </row>
    <row r="602" spans="2:19" s="297" customFormat="1" x14ac:dyDescent="0.25">
      <c r="B602" s="327"/>
      <c r="C602" s="327"/>
      <c r="D602" s="327"/>
      <c r="E602" s="327"/>
      <c r="F602" s="327"/>
      <c r="G602" s="327"/>
      <c r="H602" s="327"/>
      <c r="I602" s="327"/>
      <c r="J602" s="327"/>
      <c r="K602" s="327"/>
      <c r="L602" s="327"/>
      <c r="M602" s="327"/>
      <c r="N602" s="327"/>
      <c r="O602" s="327"/>
      <c r="P602" s="327"/>
      <c r="Q602" s="327"/>
      <c r="R602" s="327"/>
      <c r="S602" s="327"/>
    </row>
    <row r="603" spans="2:19" s="297" customFormat="1" x14ac:dyDescent="0.25">
      <c r="B603" s="327"/>
      <c r="C603" s="327"/>
      <c r="D603" s="327"/>
      <c r="E603" s="327"/>
      <c r="F603" s="327"/>
      <c r="G603" s="327"/>
      <c r="H603" s="327"/>
      <c r="I603" s="327"/>
      <c r="J603" s="327"/>
      <c r="K603" s="327"/>
      <c r="L603" s="327"/>
      <c r="M603" s="327"/>
      <c r="N603" s="327"/>
      <c r="O603" s="327"/>
      <c r="P603" s="327"/>
      <c r="Q603" s="327"/>
      <c r="R603" s="327"/>
      <c r="S603" s="327"/>
    </row>
    <row r="604" spans="2:19" s="297" customFormat="1" x14ac:dyDescent="0.25">
      <c r="B604" s="327"/>
      <c r="C604" s="327"/>
      <c r="D604" s="327"/>
      <c r="E604" s="327"/>
      <c r="F604" s="327"/>
      <c r="G604" s="327"/>
      <c r="H604" s="327"/>
      <c r="I604" s="327"/>
      <c r="J604" s="327"/>
      <c r="K604" s="327"/>
      <c r="L604" s="327"/>
      <c r="M604" s="327"/>
      <c r="N604" s="327"/>
      <c r="O604" s="327"/>
      <c r="P604" s="327"/>
      <c r="Q604" s="327"/>
      <c r="R604" s="327"/>
      <c r="S604" s="327"/>
    </row>
    <row r="605" spans="2:19" s="297" customFormat="1" x14ac:dyDescent="0.25">
      <c r="B605" s="327"/>
      <c r="C605" s="327"/>
      <c r="D605" s="327"/>
      <c r="E605" s="327"/>
      <c r="F605" s="327"/>
      <c r="G605" s="327"/>
      <c r="H605" s="327"/>
      <c r="I605" s="327"/>
      <c r="J605" s="327"/>
      <c r="K605" s="327"/>
      <c r="L605" s="327"/>
      <c r="M605" s="327"/>
      <c r="N605" s="327"/>
      <c r="O605" s="327"/>
      <c r="P605" s="327"/>
      <c r="Q605" s="327"/>
      <c r="R605" s="327"/>
      <c r="S605" s="327"/>
    </row>
    <row r="606" spans="2:19" s="297" customFormat="1" x14ac:dyDescent="0.25">
      <c r="B606" s="327"/>
      <c r="C606" s="327"/>
      <c r="D606" s="327"/>
      <c r="E606" s="327"/>
      <c r="F606" s="327"/>
      <c r="G606" s="327"/>
      <c r="H606" s="327"/>
      <c r="I606" s="327"/>
      <c r="J606" s="327"/>
      <c r="K606" s="327"/>
      <c r="L606" s="327"/>
      <c r="M606" s="327"/>
      <c r="N606" s="327"/>
      <c r="O606" s="327"/>
      <c r="P606" s="327"/>
      <c r="Q606" s="327"/>
      <c r="R606" s="327"/>
      <c r="S606" s="327"/>
    </row>
    <row r="607" spans="2:19" s="297" customFormat="1" x14ac:dyDescent="0.25">
      <c r="B607" s="327"/>
      <c r="C607" s="327"/>
      <c r="D607" s="327"/>
      <c r="E607" s="327"/>
      <c r="F607" s="327"/>
      <c r="G607" s="327"/>
      <c r="H607" s="327"/>
      <c r="I607" s="327"/>
      <c r="J607" s="327"/>
      <c r="K607" s="327"/>
      <c r="L607" s="327"/>
      <c r="M607" s="327"/>
      <c r="N607" s="327"/>
      <c r="O607" s="327"/>
      <c r="P607" s="327"/>
      <c r="Q607" s="327"/>
      <c r="R607" s="327"/>
      <c r="S607" s="327"/>
    </row>
    <row r="608" spans="2:19" s="297" customFormat="1" x14ac:dyDescent="0.25">
      <c r="B608" s="327"/>
      <c r="C608" s="327"/>
      <c r="D608" s="327"/>
      <c r="E608" s="327"/>
      <c r="F608" s="327"/>
      <c r="G608" s="327"/>
      <c r="H608" s="327"/>
      <c r="I608" s="327"/>
      <c r="J608" s="327"/>
      <c r="K608" s="327"/>
      <c r="L608" s="327"/>
      <c r="M608" s="327"/>
      <c r="N608" s="327"/>
      <c r="O608" s="327"/>
      <c r="P608" s="327"/>
      <c r="Q608" s="327"/>
      <c r="R608" s="327"/>
      <c r="S608" s="327"/>
    </row>
    <row r="609" spans="2:19" s="297" customFormat="1" x14ac:dyDescent="0.25">
      <c r="B609" s="327"/>
      <c r="C609" s="327"/>
      <c r="D609" s="327"/>
      <c r="E609" s="327"/>
      <c r="F609" s="327"/>
      <c r="G609" s="327"/>
      <c r="H609" s="327"/>
      <c r="I609" s="327"/>
      <c r="J609" s="327"/>
      <c r="K609" s="327"/>
      <c r="L609" s="327"/>
      <c r="M609" s="327"/>
      <c r="N609" s="327"/>
      <c r="O609" s="327"/>
      <c r="P609" s="327"/>
      <c r="Q609" s="327"/>
      <c r="R609" s="327"/>
      <c r="S609" s="327"/>
    </row>
    <row r="610" spans="2:19" s="297" customFormat="1" x14ac:dyDescent="0.25">
      <c r="B610" s="327"/>
      <c r="C610" s="327"/>
      <c r="D610" s="327"/>
      <c r="E610" s="327"/>
      <c r="F610" s="327"/>
      <c r="G610" s="327"/>
      <c r="H610" s="327"/>
      <c r="I610" s="327"/>
      <c r="J610" s="327"/>
      <c r="K610" s="327"/>
      <c r="L610" s="327"/>
      <c r="M610" s="327"/>
      <c r="N610" s="327"/>
      <c r="O610" s="327"/>
      <c r="P610" s="327"/>
      <c r="Q610" s="327"/>
      <c r="R610" s="327"/>
      <c r="S610" s="327"/>
    </row>
    <row r="611" spans="2:19" s="297" customFormat="1" x14ac:dyDescent="0.25">
      <c r="B611" s="327"/>
      <c r="C611" s="327"/>
      <c r="D611" s="327"/>
      <c r="E611" s="327"/>
      <c r="F611" s="327"/>
      <c r="G611" s="327"/>
      <c r="H611" s="327"/>
      <c r="I611" s="327"/>
      <c r="J611" s="327"/>
      <c r="K611" s="327"/>
      <c r="L611" s="327"/>
      <c r="M611" s="327"/>
      <c r="N611" s="327"/>
      <c r="O611" s="327"/>
      <c r="P611" s="327"/>
      <c r="Q611" s="327"/>
      <c r="R611" s="327"/>
      <c r="S611" s="327"/>
    </row>
    <row r="612" spans="2:19" s="297" customFormat="1" x14ac:dyDescent="0.25">
      <c r="B612" s="327"/>
      <c r="C612" s="327"/>
      <c r="D612" s="327"/>
      <c r="E612" s="327"/>
      <c r="F612" s="327"/>
      <c r="G612" s="327"/>
      <c r="H612" s="327"/>
      <c r="I612" s="327"/>
      <c r="J612" s="327"/>
      <c r="K612" s="327"/>
      <c r="L612" s="327"/>
      <c r="M612" s="327"/>
      <c r="N612" s="327"/>
      <c r="O612" s="327"/>
      <c r="P612" s="327"/>
      <c r="Q612" s="327"/>
      <c r="R612" s="327"/>
      <c r="S612" s="327"/>
    </row>
    <row r="613" spans="2:19" s="297" customFormat="1" x14ac:dyDescent="0.25">
      <c r="B613" s="327"/>
      <c r="C613" s="327"/>
      <c r="D613" s="327"/>
      <c r="E613" s="327"/>
      <c r="F613" s="327"/>
      <c r="G613" s="327"/>
      <c r="H613" s="327"/>
      <c r="I613" s="327"/>
      <c r="J613" s="327"/>
      <c r="K613" s="327"/>
      <c r="L613" s="327"/>
      <c r="M613" s="327"/>
      <c r="N613" s="327"/>
      <c r="O613" s="327"/>
      <c r="P613" s="327"/>
      <c r="Q613" s="327"/>
      <c r="R613" s="327"/>
      <c r="S613" s="327"/>
    </row>
    <row r="614" spans="2:19" s="297" customFormat="1" x14ac:dyDescent="0.25">
      <c r="B614" s="327"/>
      <c r="C614" s="327"/>
      <c r="D614" s="327"/>
      <c r="E614" s="327"/>
      <c r="F614" s="327"/>
      <c r="G614" s="327"/>
      <c r="H614" s="327"/>
      <c r="I614" s="327"/>
      <c r="J614" s="327"/>
      <c r="K614" s="327"/>
      <c r="L614" s="327"/>
      <c r="M614" s="327"/>
      <c r="N614" s="327"/>
      <c r="O614" s="327"/>
      <c r="P614" s="327"/>
      <c r="Q614" s="327"/>
      <c r="R614" s="327"/>
      <c r="S614" s="327"/>
    </row>
    <row r="615" spans="2:19" s="297" customFormat="1" x14ac:dyDescent="0.25">
      <c r="B615" s="327"/>
      <c r="C615" s="327"/>
      <c r="D615" s="327"/>
      <c r="E615" s="327"/>
      <c r="F615" s="327"/>
      <c r="G615" s="327"/>
      <c r="H615" s="327"/>
      <c r="I615" s="327"/>
      <c r="J615" s="327"/>
      <c r="K615" s="327"/>
      <c r="L615" s="327"/>
      <c r="M615" s="327"/>
      <c r="N615" s="327"/>
      <c r="O615" s="327"/>
      <c r="P615" s="327"/>
      <c r="Q615" s="327"/>
      <c r="R615" s="327"/>
      <c r="S615" s="327"/>
    </row>
    <row r="616" spans="2:19" s="297" customFormat="1" x14ac:dyDescent="0.25">
      <c r="B616" s="327"/>
      <c r="C616" s="327"/>
      <c r="D616" s="327"/>
      <c r="E616" s="327"/>
      <c r="F616" s="327"/>
      <c r="G616" s="327"/>
      <c r="H616" s="327"/>
      <c r="I616" s="327"/>
      <c r="J616" s="327"/>
      <c r="K616" s="327"/>
      <c r="L616" s="327"/>
      <c r="M616" s="327"/>
      <c r="N616" s="327"/>
      <c r="O616" s="327"/>
      <c r="P616" s="327"/>
      <c r="Q616" s="327"/>
      <c r="R616" s="327"/>
      <c r="S616" s="327"/>
    </row>
    <row r="617" spans="2:19" s="297" customFormat="1" x14ac:dyDescent="0.25">
      <c r="B617" s="327"/>
      <c r="C617" s="327"/>
      <c r="D617" s="327"/>
      <c r="E617" s="327"/>
      <c r="F617" s="327"/>
      <c r="G617" s="327"/>
      <c r="H617" s="327"/>
      <c r="I617" s="327"/>
      <c r="J617" s="327"/>
      <c r="K617" s="327"/>
      <c r="L617" s="327"/>
      <c r="M617" s="327"/>
      <c r="N617" s="327"/>
      <c r="O617" s="327"/>
      <c r="P617" s="327"/>
      <c r="Q617" s="327"/>
      <c r="R617" s="327"/>
      <c r="S617" s="327"/>
    </row>
    <row r="618" spans="2:19" s="297" customFormat="1" x14ac:dyDescent="0.25">
      <c r="B618" s="327"/>
      <c r="C618" s="327"/>
      <c r="D618" s="327"/>
      <c r="E618" s="327"/>
      <c r="F618" s="327"/>
      <c r="G618" s="327"/>
      <c r="H618" s="327"/>
      <c r="I618" s="327"/>
      <c r="J618" s="327"/>
      <c r="K618" s="327"/>
      <c r="L618" s="327"/>
      <c r="M618" s="327"/>
      <c r="N618" s="327"/>
      <c r="O618" s="327"/>
      <c r="P618" s="327"/>
      <c r="Q618" s="327"/>
      <c r="R618" s="327"/>
      <c r="S618" s="327"/>
    </row>
    <row r="619" spans="2:19" s="297" customFormat="1" x14ac:dyDescent="0.25">
      <c r="B619" s="327"/>
      <c r="C619" s="327"/>
      <c r="D619" s="327"/>
      <c r="E619" s="327"/>
      <c r="F619" s="327"/>
      <c r="G619" s="327"/>
      <c r="H619" s="327"/>
      <c r="I619" s="327"/>
      <c r="J619" s="327"/>
      <c r="K619" s="327"/>
      <c r="L619" s="327"/>
      <c r="M619" s="327"/>
      <c r="N619" s="327"/>
      <c r="O619" s="327"/>
      <c r="P619" s="327"/>
      <c r="Q619" s="327"/>
      <c r="R619" s="327"/>
      <c r="S619" s="327"/>
    </row>
    <row r="620" spans="2:19" s="297" customFormat="1" x14ac:dyDescent="0.25">
      <c r="B620" s="327"/>
      <c r="C620" s="327"/>
      <c r="D620" s="327"/>
      <c r="E620" s="327"/>
      <c r="F620" s="327"/>
      <c r="G620" s="327"/>
      <c r="H620" s="327"/>
      <c r="I620" s="327"/>
      <c r="J620" s="327"/>
      <c r="K620" s="327"/>
      <c r="L620" s="327"/>
      <c r="M620" s="327"/>
      <c r="N620" s="327"/>
      <c r="O620" s="327"/>
      <c r="P620" s="327"/>
      <c r="Q620" s="327"/>
      <c r="R620" s="327"/>
      <c r="S620" s="327"/>
    </row>
    <row r="621" spans="2:19" s="297" customFormat="1" x14ac:dyDescent="0.25">
      <c r="B621" s="327"/>
      <c r="C621" s="327"/>
      <c r="D621" s="327"/>
      <c r="E621" s="327"/>
      <c r="F621" s="327"/>
      <c r="G621" s="327"/>
      <c r="H621" s="327"/>
      <c r="I621" s="327"/>
      <c r="J621" s="327"/>
      <c r="K621" s="327"/>
      <c r="L621" s="327"/>
      <c r="M621" s="327"/>
      <c r="N621" s="327"/>
      <c r="O621" s="327"/>
      <c r="P621" s="327"/>
      <c r="Q621" s="327"/>
      <c r="R621" s="327"/>
      <c r="S621" s="327"/>
    </row>
    <row r="622" spans="2:19" s="297" customFormat="1" x14ac:dyDescent="0.25">
      <c r="B622" s="327"/>
      <c r="C622" s="327"/>
      <c r="D622" s="327"/>
      <c r="E622" s="327"/>
      <c r="F622" s="327"/>
      <c r="G622" s="327"/>
      <c r="H622" s="327"/>
      <c r="I622" s="327"/>
      <c r="J622" s="327"/>
      <c r="K622" s="327"/>
      <c r="L622" s="327"/>
      <c r="M622" s="327"/>
      <c r="N622" s="327"/>
      <c r="O622" s="327"/>
      <c r="P622" s="327"/>
      <c r="Q622" s="327"/>
      <c r="R622" s="327"/>
      <c r="S622" s="327"/>
    </row>
    <row r="623" spans="2:19" s="297" customFormat="1" x14ac:dyDescent="0.25">
      <c r="B623" s="327"/>
      <c r="C623" s="327"/>
      <c r="D623" s="327"/>
      <c r="E623" s="327"/>
      <c r="F623" s="327"/>
      <c r="G623" s="327"/>
      <c r="H623" s="327"/>
      <c r="I623" s="327"/>
      <c r="J623" s="327"/>
      <c r="K623" s="327"/>
      <c r="L623" s="327"/>
      <c r="M623" s="327"/>
      <c r="N623" s="327"/>
      <c r="O623" s="327"/>
      <c r="P623" s="327"/>
      <c r="Q623" s="327"/>
      <c r="R623" s="327"/>
      <c r="S623" s="327"/>
    </row>
    <row r="624" spans="2:19" s="297" customFormat="1" x14ac:dyDescent="0.25">
      <c r="B624" s="327"/>
      <c r="C624" s="327"/>
      <c r="D624" s="327"/>
      <c r="E624" s="327"/>
      <c r="F624" s="327"/>
      <c r="G624" s="327"/>
      <c r="H624" s="327"/>
      <c r="I624" s="327"/>
      <c r="J624" s="327"/>
      <c r="K624" s="327"/>
      <c r="L624" s="327"/>
      <c r="M624" s="327"/>
      <c r="N624" s="327"/>
      <c r="O624" s="327"/>
      <c r="P624" s="327"/>
      <c r="Q624" s="327"/>
      <c r="R624" s="327"/>
      <c r="S624" s="327"/>
    </row>
    <row r="625" spans="2:19" s="297" customFormat="1" x14ac:dyDescent="0.25">
      <c r="B625" s="327"/>
      <c r="C625" s="327"/>
      <c r="D625" s="327"/>
      <c r="E625" s="327"/>
      <c r="F625" s="327"/>
      <c r="G625" s="327"/>
      <c r="H625" s="327"/>
      <c r="I625" s="327"/>
      <c r="J625" s="327"/>
      <c r="K625" s="327"/>
      <c r="L625" s="327"/>
      <c r="M625" s="327"/>
      <c r="N625" s="327"/>
      <c r="O625" s="327"/>
      <c r="P625" s="327"/>
      <c r="Q625" s="327"/>
      <c r="R625" s="327"/>
      <c r="S625" s="327"/>
    </row>
    <row r="626" spans="2:19" s="297" customFormat="1" x14ac:dyDescent="0.25">
      <c r="B626" s="327"/>
      <c r="C626" s="327"/>
      <c r="D626" s="327"/>
      <c r="E626" s="327"/>
      <c r="F626" s="327"/>
      <c r="G626" s="327"/>
      <c r="H626" s="327"/>
      <c r="I626" s="327"/>
      <c r="J626" s="327"/>
      <c r="K626" s="327"/>
      <c r="L626" s="327"/>
      <c r="M626" s="327"/>
      <c r="N626" s="327"/>
      <c r="O626" s="327"/>
      <c r="P626" s="327"/>
      <c r="Q626" s="327"/>
      <c r="R626" s="327"/>
      <c r="S626" s="327"/>
    </row>
    <row r="627" spans="2:19" s="297" customFormat="1" x14ac:dyDescent="0.25">
      <c r="B627" s="327"/>
      <c r="C627" s="327"/>
      <c r="D627" s="327"/>
      <c r="E627" s="327"/>
      <c r="F627" s="327"/>
      <c r="G627" s="327"/>
      <c r="H627" s="327"/>
      <c r="I627" s="327"/>
      <c r="J627" s="327"/>
      <c r="K627" s="327"/>
      <c r="L627" s="327"/>
      <c r="M627" s="327"/>
      <c r="N627" s="327"/>
      <c r="O627" s="327"/>
      <c r="P627" s="327"/>
      <c r="Q627" s="327"/>
      <c r="R627" s="327"/>
      <c r="S627" s="327"/>
    </row>
    <row r="628" spans="2:19" s="297" customFormat="1" x14ac:dyDescent="0.25">
      <c r="B628" s="327"/>
      <c r="C628" s="327"/>
      <c r="D628" s="327"/>
      <c r="E628" s="327"/>
      <c r="F628" s="327"/>
      <c r="G628" s="327"/>
      <c r="H628" s="327"/>
      <c r="I628" s="327"/>
      <c r="J628" s="327"/>
      <c r="K628" s="327"/>
      <c r="L628" s="327"/>
      <c r="M628" s="327"/>
      <c r="N628" s="327"/>
      <c r="O628" s="327"/>
      <c r="P628" s="327"/>
      <c r="Q628" s="327"/>
      <c r="R628" s="327"/>
      <c r="S628" s="327"/>
    </row>
    <row r="629" spans="2:19" s="297" customFormat="1" x14ac:dyDescent="0.25">
      <c r="B629" s="327"/>
      <c r="C629" s="327"/>
      <c r="D629" s="327"/>
      <c r="E629" s="327"/>
      <c r="F629" s="327"/>
      <c r="G629" s="327"/>
      <c r="H629" s="327"/>
      <c r="I629" s="327"/>
      <c r="J629" s="327"/>
      <c r="K629" s="327"/>
      <c r="L629" s="327"/>
      <c r="M629" s="327"/>
      <c r="N629" s="327"/>
      <c r="O629" s="327"/>
      <c r="P629" s="327"/>
      <c r="Q629" s="327"/>
      <c r="R629" s="327"/>
      <c r="S629" s="327"/>
    </row>
    <row r="630" spans="2:19" s="297" customFormat="1" x14ac:dyDescent="0.25">
      <c r="B630" s="327"/>
      <c r="C630" s="327"/>
      <c r="D630" s="327"/>
      <c r="E630" s="327"/>
      <c r="F630" s="327"/>
      <c r="G630" s="327"/>
      <c r="H630" s="327"/>
      <c r="I630" s="327"/>
      <c r="J630" s="327"/>
      <c r="K630" s="327"/>
      <c r="L630" s="327"/>
      <c r="M630" s="327"/>
      <c r="N630" s="327"/>
      <c r="O630" s="327"/>
      <c r="P630" s="327"/>
      <c r="Q630" s="327"/>
      <c r="R630" s="327"/>
      <c r="S630" s="327"/>
    </row>
    <row r="631" spans="2:19" s="297" customFormat="1" x14ac:dyDescent="0.25">
      <c r="B631" s="327"/>
      <c r="C631" s="327"/>
      <c r="D631" s="327"/>
      <c r="E631" s="327"/>
      <c r="F631" s="327"/>
      <c r="G631" s="327"/>
      <c r="H631" s="327"/>
      <c r="I631" s="327"/>
      <c r="J631" s="327"/>
      <c r="K631" s="327"/>
      <c r="L631" s="327"/>
      <c r="M631" s="327"/>
      <c r="N631" s="327"/>
      <c r="O631" s="327"/>
      <c r="P631" s="327"/>
      <c r="Q631" s="327"/>
      <c r="R631" s="327"/>
      <c r="S631" s="327"/>
    </row>
    <row r="632" spans="2:19" s="297" customFormat="1" x14ac:dyDescent="0.25">
      <c r="B632" s="327"/>
      <c r="C632" s="327"/>
      <c r="D632" s="327"/>
      <c r="E632" s="327"/>
      <c r="F632" s="327"/>
      <c r="G632" s="327"/>
      <c r="H632" s="327"/>
      <c r="I632" s="327"/>
      <c r="J632" s="327"/>
      <c r="K632" s="327"/>
      <c r="L632" s="327"/>
      <c r="M632" s="327"/>
      <c r="N632" s="327"/>
      <c r="O632" s="327"/>
      <c r="P632" s="327"/>
      <c r="Q632" s="327"/>
      <c r="R632" s="327"/>
      <c r="S632" s="327"/>
    </row>
    <row r="633" spans="2:19" s="297" customFormat="1" x14ac:dyDescent="0.25">
      <c r="B633" s="327"/>
      <c r="C633" s="327"/>
      <c r="D633" s="327"/>
      <c r="E633" s="327"/>
      <c r="F633" s="327"/>
      <c r="G633" s="327"/>
      <c r="H633" s="327"/>
      <c r="I633" s="327"/>
      <c r="J633" s="327"/>
      <c r="K633" s="327"/>
      <c r="L633" s="327"/>
      <c r="M633" s="327"/>
      <c r="N633" s="327"/>
      <c r="O633" s="327"/>
      <c r="P633" s="327"/>
      <c r="Q633" s="327"/>
      <c r="R633" s="327"/>
      <c r="S633" s="327"/>
    </row>
    <row r="634" spans="2:19" s="297" customFormat="1" x14ac:dyDescent="0.25">
      <c r="B634" s="327"/>
      <c r="C634" s="327"/>
      <c r="D634" s="327"/>
      <c r="E634" s="327"/>
      <c r="F634" s="327"/>
      <c r="G634" s="327"/>
      <c r="H634" s="327"/>
      <c r="I634" s="327"/>
      <c r="J634" s="327"/>
      <c r="K634" s="327"/>
      <c r="L634" s="327"/>
      <c r="M634" s="327"/>
      <c r="N634" s="327"/>
      <c r="O634" s="327"/>
      <c r="P634" s="327"/>
      <c r="Q634" s="327"/>
      <c r="R634" s="327"/>
      <c r="S634" s="327"/>
    </row>
    <row r="635" spans="2:19" s="297" customFormat="1" x14ac:dyDescent="0.25">
      <c r="B635" s="327"/>
      <c r="C635" s="327"/>
      <c r="D635" s="327"/>
      <c r="E635" s="327"/>
      <c r="F635" s="327"/>
      <c r="G635" s="327"/>
      <c r="H635" s="327"/>
      <c r="I635" s="327"/>
      <c r="J635" s="327"/>
      <c r="K635" s="327"/>
      <c r="L635" s="327"/>
      <c r="M635" s="327"/>
      <c r="N635" s="327"/>
      <c r="O635" s="327"/>
      <c r="P635" s="327"/>
      <c r="Q635" s="327"/>
      <c r="R635" s="327"/>
      <c r="S635" s="327"/>
    </row>
    <row r="636" spans="2:19" s="297" customFormat="1" x14ac:dyDescent="0.25">
      <c r="B636" s="327"/>
      <c r="C636" s="327"/>
      <c r="D636" s="327"/>
      <c r="E636" s="327"/>
      <c r="F636" s="327"/>
      <c r="G636" s="327"/>
      <c r="H636" s="327"/>
      <c r="I636" s="327"/>
      <c r="J636" s="327"/>
      <c r="K636" s="327"/>
      <c r="L636" s="327"/>
      <c r="M636" s="327"/>
      <c r="N636" s="327"/>
      <c r="O636" s="327"/>
      <c r="P636" s="327"/>
      <c r="Q636" s="327"/>
      <c r="R636" s="327"/>
      <c r="S636" s="327"/>
    </row>
    <row r="637" spans="2:19" s="297" customFormat="1" x14ac:dyDescent="0.25">
      <c r="B637" s="327"/>
      <c r="C637" s="327"/>
      <c r="D637" s="327"/>
      <c r="E637" s="327"/>
      <c r="F637" s="327"/>
      <c r="G637" s="327"/>
      <c r="H637" s="327"/>
      <c r="I637" s="327"/>
      <c r="J637" s="327"/>
      <c r="K637" s="327"/>
      <c r="L637" s="327"/>
      <c r="M637" s="327"/>
      <c r="N637" s="327"/>
      <c r="O637" s="327"/>
      <c r="P637" s="327"/>
      <c r="Q637" s="327"/>
      <c r="R637" s="327"/>
      <c r="S637" s="327"/>
    </row>
    <row r="638" spans="2:19" s="297" customFormat="1" x14ac:dyDescent="0.25">
      <c r="B638" s="327"/>
      <c r="C638" s="327"/>
      <c r="D638" s="327"/>
      <c r="E638" s="327"/>
      <c r="F638" s="327"/>
      <c r="G638" s="327"/>
      <c r="H638" s="327"/>
      <c r="I638" s="327"/>
      <c r="J638" s="327"/>
      <c r="K638" s="327"/>
      <c r="L638" s="327"/>
      <c r="M638" s="327"/>
      <c r="N638" s="327"/>
      <c r="O638" s="327"/>
      <c r="P638" s="327"/>
      <c r="Q638" s="327"/>
      <c r="R638" s="327"/>
      <c r="S638" s="327"/>
    </row>
    <row r="639" spans="2:19" s="297" customFormat="1" x14ac:dyDescent="0.25">
      <c r="B639" s="327"/>
      <c r="C639" s="327"/>
      <c r="D639" s="327"/>
      <c r="E639" s="327"/>
      <c r="F639" s="327"/>
      <c r="G639" s="327"/>
      <c r="H639" s="327"/>
      <c r="I639" s="327"/>
      <c r="J639" s="327"/>
      <c r="K639" s="327"/>
      <c r="L639" s="327"/>
      <c r="M639" s="327"/>
      <c r="N639" s="327"/>
      <c r="O639" s="327"/>
      <c r="P639" s="327"/>
      <c r="Q639" s="327"/>
      <c r="R639" s="327"/>
      <c r="S639" s="327"/>
    </row>
    <row r="640" spans="2:19" s="297" customFormat="1" x14ac:dyDescent="0.25">
      <c r="B640" s="327"/>
      <c r="C640" s="327"/>
      <c r="D640" s="327"/>
      <c r="E640" s="327"/>
      <c r="F640" s="327"/>
      <c r="G640" s="327"/>
      <c r="H640" s="327"/>
      <c r="I640" s="327"/>
      <c r="J640" s="327"/>
      <c r="K640" s="327"/>
      <c r="L640" s="327"/>
      <c r="M640" s="327"/>
      <c r="N640" s="327"/>
      <c r="O640" s="327"/>
      <c r="P640" s="327"/>
      <c r="Q640" s="327"/>
      <c r="R640" s="327"/>
      <c r="S640" s="327"/>
    </row>
    <row r="641" spans="2:19" s="297" customFormat="1" x14ac:dyDescent="0.25">
      <c r="B641" s="327"/>
      <c r="C641" s="327"/>
      <c r="D641" s="327"/>
      <c r="E641" s="327"/>
      <c r="F641" s="327"/>
      <c r="G641" s="327"/>
      <c r="H641" s="327"/>
      <c r="I641" s="327"/>
      <c r="J641" s="327"/>
      <c r="K641" s="327"/>
      <c r="L641" s="327"/>
      <c r="M641" s="327"/>
      <c r="N641" s="327"/>
      <c r="O641" s="327"/>
      <c r="P641" s="327"/>
      <c r="Q641" s="327"/>
      <c r="R641" s="327"/>
      <c r="S641" s="327"/>
    </row>
    <row r="642" spans="2:19" s="297" customFormat="1" x14ac:dyDescent="0.25">
      <c r="B642" s="327"/>
      <c r="C642" s="327"/>
      <c r="D642" s="327"/>
      <c r="E642" s="327"/>
      <c r="F642" s="327"/>
      <c r="G642" s="327"/>
      <c r="H642" s="327"/>
      <c r="I642" s="327"/>
      <c r="J642" s="327"/>
      <c r="K642" s="327"/>
      <c r="L642" s="327"/>
      <c r="M642" s="327"/>
      <c r="N642" s="327"/>
      <c r="O642" s="327"/>
      <c r="P642" s="327"/>
      <c r="Q642" s="327"/>
      <c r="R642" s="327"/>
      <c r="S642" s="327"/>
    </row>
    <row r="643" spans="2:19" s="297" customFormat="1" x14ac:dyDescent="0.25">
      <c r="B643" s="327"/>
      <c r="C643" s="327"/>
      <c r="D643" s="327"/>
      <c r="E643" s="327"/>
      <c r="F643" s="327"/>
      <c r="G643" s="327"/>
      <c r="H643" s="327"/>
      <c r="I643" s="327"/>
      <c r="J643" s="327"/>
      <c r="K643" s="327"/>
      <c r="L643" s="327"/>
      <c r="M643" s="327"/>
      <c r="N643" s="327"/>
      <c r="O643" s="327"/>
      <c r="P643" s="327"/>
      <c r="Q643" s="327"/>
      <c r="R643" s="327"/>
      <c r="S643" s="327"/>
    </row>
    <row r="644" spans="2:19" s="297" customFormat="1" x14ac:dyDescent="0.25">
      <c r="B644" s="327"/>
      <c r="C644" s="327"/>
      <c r="D644" s="327"/>
      <c r="E644" s="327"/>
      <c r="F644" s="327"/>
      <c r="G644" s="327"/>
      <c r="H644" s="327"/>
      <c r="I644" s="327"/>
      <c r="J644" s="327"/>
      <c r="K644" s="327"/>
      <c r="L644" s="327"/>
      <c r="M644" s="327"/>
      <c r="N644" s="327"/>
      <c r="O644" s="327"/>
      <c r="P644" s="327"/>
      <c r="Q644" s="327"/>
      <c r="R644" s="327"/>
      <c r="S644" s="327"/>
    </row>
    <row r="645" spans="2:19" s="297" customFormat="1" x14ac:dyDescent="0.25">
      <c r="B645" s="327"/>
      <c r="C645" s="327"/>
      <c r="D645" s="327"/>
      <c r="E645" s="327"/>
      <c r="F645" s="327"/>
      <c r="G645" s="327"/>
      <c r="H645" s="327"/>
      <c r="I645" s="327"/>
      <c r="J645" s="327"/>
      <c r="K645" s="327"/>
      <c r="L645" s="327"/>
      <c r="M645" s="327"/>
      <c r="N645" s="327"/>
      <c r="O645" s="327"/>
      <c r="P645" s="327"/>
      <c r="Q645" s="327"/>
      <c r="R645" s="327"/>
      <c r="S645" s="327"/>
    </row>
    <row r="646" spans="2:19" s="297" customFormat="1" x14ac:dyDescent="0.25">
      <c r="B646" s="327"/>
      <c r="C646" s="327"/>
      <c r="D646" s="327"/>
      <c r="E646" s="327"/>
      <c r="F646" s="327"/>
      <c r="G646" s="327"/>
      <c r="H646" s="327"/>
      <c r="I646" s="327"/>
      <c r="J646" s="327"/>
      <c r="K646" s="327"/>
      <c r="L646" s="327"/>
      <c r="M646" s="327"/>
      <c r="N646" s="327"/>
      <c r="O646" s="327"/>
      <c r="P646" s="327"/>
      <c r="Q646" s="327"/>
      <c r="R646" s="327"/>
      <c r="S646" s="327"/>
    </row>
    <row r="647" spans="2:19" s="297" customFormat="1" x14ac:dyDescent="0.25">
      <c r="B647" s="327"/>
      <c r="C647" s="327"/>
      <c r="D647" s="327"/>
      <c r="E647" s="327"/>
      <c r="F647" s="327"/>
      <c r="G647" s="327"/>
      <c r="H647" s="327"/>
      <c r="I647" s="327"/>
      <c r="J647" s="327"/>
      <c r="K647" s="327"/>
      <c r="L647" s="327"/>
      <c r="M647" s="327"/>
      <c r="N647" s="327"/>
      <c r="O647" s="327"/>
      <c r="P647" s="327"/>
      <c r="Q647" s="327"/>
      <c r="R647" s="327"/>
      <c r="S647" s="327"/>
    </row>
    <row r="648" spans="2:19" s="297" customFormat="1" x14ac:dyDescent="0.25">
      <c r="B648" s="327"/>
      <c r="C648" s="327"/>
      <c r="D648" s="327"/>
      <c r="E648" s="327"/>
      <c r="F648" s="327"/>
      <c r="G648" s="327"/>
      <c r="H648" s="327"/>
      <c r="I648" s="327"/>
      <c r="J648" s="327"/>
      <c r="K648" s="327"/>
      <c r="L648" s="327"/>
      <c r="M648" s="327"/>
      <c r="N648" s="327"/>
      <c r="O648" s="327"/>
      <c r="P648" s="327"/>
      <c r="Q648" s="327"/>
      <c r="R648" s="327"/>
      <c r="S648" s="327"/>
    </row>
    <row r="649" spans="2:19" s="297" customFormat="1" x14ac:dyDescent="0.25">
      <c r="B649" s="327"/>
      <c r="C649" s="327"/>
      <c r="D649" s="327"/>
      <c r="E649" s="327"/>
      <c r="F649" s="327"/>
      <c r="G649" s="327"/>
      <c r="H649" s="327"/>
      <c r="I649" s="327"/>
      <c r="J649" s="327"/>
      <c r="K649" s="327"/>
      <c r="L649" s="327"/>
      <c r="M649" s="327"/>
      <c r="N649" s="327"/>
      <c r="O649" s="327"/>
      <c r="P649" s="327"/>
      <c r="Q649" s="327"/>
      <c r="R649" s="327"/>
      <c r="S649" s="327"/>
    </row>
    <row r="650" spans="2:19" s="297" customFormat="1" x14ac:dyDescent="0.25">
      <c r="B650" s="327"/>
      <c r="C650" s="327"/>
      <c r="D650" s="327"/>
      <c r="E650" s="327"/>
      <c r="F650" s="327"/>
      <c r="G650" s="327"/>
      <c r="H650" s="327"/>
      <c r="I650" s="327"/>
      <c r="J650" s="327"/>
      <c r="K650" s="327"/>
      <c r="L650" s="327"/>
      <c r="M650" s="327"/>
      <c r="N650" s="327"/>
      <c r="O650" s="327"/>
      <c r="P650" s="327"/>
      <c r="Q650" s="327"/>
      <c r="R650" s="327"/>
      <c r="S650" s="327"/>
    </row>
    <row r="651" spans="2:19" s="297" customFormat="1" x14ac:dyDescent="0.25">
      <c r="B651" s="327"/>
      <c r="C651" s="327"/>
      <c r="D651" s="327"/>
      <c r="E651" s="327"/>
      <c r="F651" s="327"/>
      <c r="G651" s="327"/>
      <c r="H651" s="327"/>
      <c r="I651" s="327"/>
      <c r="J651" s="327"/>
      <c r="K651" s="327"/>
      <c r="L651" s="327"/>
      <c r="M651" s="327"/>
      <c r="N651" s="327"/>
      <c r="O651" s="327"/>
      <c r="P651" s="327"/>
      <c r="Q651" s="327"/>
      <c r="R651" s="327"/>
      <c r="S651" s="327"/>
    </row>
    <row r="652" spans="2:19" s="297" customFormat="1" x14ac:dyDescent="0.25">
      <c r="B652" s="327"/>
      <c r="C652" s="327"/>
      <c r="D652" s="327"/>
      <c r="E652" s="327"/>
      <c r="F652" s="327"/>
      <c r="G652" s="327"/>
      <c r="H652" s="327"/>
      <c r="I652" s="327"/>
      <c r="J652" s="327"/>
      <c r="K652" s="327"/>
      <c r="L652" s="327"/>
      <c r="M652" s="327"/>
      <c r="N652" s="327"/>
      <c r="O652" s="327"/>
      <c r="P652" s="327"/>
      <c r="Q652" s="327"/>
      <c r="R652" s="327"/>
      <c r="S652" s="327"/>
    </row>
    <row r="653" spans="2:19" s="297" customFormat="1" x14ac:dyDescent="0.25">
      <c r="B653" s="327"/>
      <c r="C653" s="327"/>
      <c r="D653" s="327"/>
      <c r="E653" s="327"/>
      <c r="F653" s="327"/>
      <c r="G653" s="327"/>
      <c r="H653" s="327"/>
      <c r="I653" s="327"/>
      <c r="J653" s="327"/>
      <c r="K653" s="327"/>
      <c r="L653" s="327"/>
      <c r="M653" s="327"/>
      <c r="N653" s="327"/>
      <c r="O653" s="327"/>
      <c r="P653" s="327"/>
      <c r="Q653" s="327"/>
      <c r="R653" s="327"/>
      <c r="S653" s="327"/>
    </row>
    <row r="654" spans="2:19" s="297" customFormat="1" x14ac:dyDescent="0.25">
      <c r="B654" s="327"/>
      <c r="C654" s="327"/>
      <c r="D654" s="327"/>
      <c r="E654" s="327"/>
      <c r="F654" s="327"/>
      <c r="G654" s="327"/>
      <c r="H654" s="327"/>
      <c r="I654" s="327"/>
      <c r="J654" s="327"/>
      <c r="K654" s="327"/>
      <c r="L654" s="327"/>
      <c r="M654" s="327"/>
      <c r="N654" s="327"/>
      <c r="O654" s="327"/>
      <c r="P654" s="327"/>
      <c r="Q654" s="327"/>
      <c r="R654" s="327"/>
      <c r="S654" s="327"/>
    </row>
    <row r="655" spans="2:19" s="297" customFormat="1" x14ac:dyDescent="0.25">
      <c r="B655" s="327"/>
      <c r="C655" s="327"/>
      <c r="D655" s="327"/>
      <c r="E655" s="327"/>
      <c r="F655" s="327"/>
      <c r="G655" s="327"/>
      <c r="H655" s="327"/>
      <c r="I655" s="327"/>
      <c r="J655" s="327"/>
      <c r="K655" s="327"/>
      <c r="L655" s="327"/>
      <c r="M655" s="327"/>
      <c r="N655" s="327"/>
      <c r="O655" s="327"/>
      <c r="P655" s="327"/>
      <c r="Q655" s="327"/>
      <c r="R655" s="327"/>
      <c r="S655" s="327"/>
    </row>
    <row r="656" spans="2:19" s="297" customFormat="1" x14ac:dyDescent="0.25">
      <c r="B656" s="327"/>
      <c r="C656" s="327"/>
      <c r="D656" s="327"/>
      <c r="E656" s="327"/>
      <c r="F656" s="327"/>
      <c r="G656" s="327"/>
      <c r="H656" s="327"/>
      <c r="I656" s="327"/>
      <c r="J656" s="327"/>
      <c r="K656" s="327"/>
      <c r="L656" s="327"/>
      <c r="M656" s="327"/>
      <c r="N656" s="327"/>
      <c r="O656" s="327"/>
      <c r="P656" s="327"/>
      <c r="Q656" s="327"/>
      <c r="R656" s="327"/>
      <c r="S656" s="327"/>
    </row>
    <row r="657" spans="2:19" s="297" customFormat="1" x14ac:dyDescent="0.25">
      <c r="B657" s="327"/>
      <c r="C657" s="327"/>
      <c r="D657" s="327"/>
      <c r="E657" s="327"/>
      <c r="F657" s="327"/>
      <c r="G657" s="327"/>
      <c r="H657" s="327"/>
      <c r="I657" s="327"/>
      <c r="J657" s="327"/>
      <c r="K657" s="327"/>
      <c r="L657" s="327"/>
      <c r="M657" s="327"/>
      <c r="N657" s="327"/>
      <c r="O657" s="327"/>
      <c r="P657" s="327"/>
      <c r="Q657" s="327"/>
      <c r="R657" s="327"/>
      <c r="S657" s="327"/>
    </row>
    <row r="658" spans="2:19" s="297" customFormat="1" x14ac:dyDescent="0.25">
      <c r="B658" s="327"/>
      <c r="C658" s="327"/>
      <c r="D658" s="327"/>
      <c r="E658" s="327"/>
      <c r="F658" s="327"/>
      <c r="G658" s="327"/>
      <c r="H658" s="327"/>
      <c r="I658" s="327"/>
      <c r="J658" s="327"/>
      <c r="K658" s="327"/>
      <c r="L658" s="327"/>
      <c r="M658" s="327"/>
      <c r="N658" s="327"/>
      <c r="O658" s="327"/>
      <c r="P658" s="327"/>
      <c r="Q658" s="327"/>
      <c r="R658" s="327"/>
      <c r="S658" s="327"/>
    </row>
    <row r="659" spans="2:19" s="297" customFormat="1" x14ac:dyDescent="0.25">
      <c r="B659" s="327"/>
      <c r="C659" s="327"/>
      <c r="D659" s="327"/>
      <c r="E659" s="327"/>
      <c r="F659" s="327"/>
      <c r="G659" s="327"/>
      <c r="H659" s="327"/>
      <c r="I659" s="327"/>
      <c r="J659" s="327"/>
      <c r="K659" s="327"/>
      <c r="L659" s="327"/>
      <c r="M659" s="327"/>
      <c r="N659" s="327"/>
      <c r="O659" s="327"/>
      <c r="P659" s="327"/>
      <c r="Q659" s="327"/>
      <c r="R659" s="327"/>
      <c r="S659" s="327"/>
    </row>
    <row r="660" spans="2:19" s="297" customFormat="1" x14ac:dyDescent="0.25">
      <c r="B660" s="327"/>
      <c r="C660" s="327"/>
      <c r="D660" s="327"/>
      <c r="E660" s="327"/>
      <c r="F660" s="327"/>
      <c r="G660" s="327"/>
      <c r="H660" s="327"/>
      <c r="I660" s="327"/>
      <c r="J660" s="327"/>
      <c r="K660" s="327"/>
      <c r="L660" s="327"/>
      <c r="M660" s="327"/>
      <c r="N660" s="327"/>
      <c r="O660" s="327"/>
      <c r="P660" s="327"/>
      <c r="Q660" s="327"/>
      <c r="R660" s="327"/>
      <c r="S660" s="327"/>
    </row>
    <row r="661" spans="2:19" s="297" customFormat="1" x14ac:dyDescent="0.25">
      <c r="B661" s="327"/>
      <c r="C661" s="327"/>
      <c r="D661" s="327"/>
      <c r="E661" s="327"/>
      <c r="F661" s="327"/>
      <c r="G661" s="327"/>
      <c r="H661" s="327"/>
      <c r="I661" s="327"/>
      <c r="J661" s="327"/>
      <c r="K661" s="327"/>
      <c r="L661" s="327"/>
      <c r="M661" s="327"/>
      <c r="N661" s="327"/>
      <c r="O661" s="327"/>
      <c r="P661" s="327"/>
      <c r="Q661" s="327"/>
      <c r="R661" s="327"/>
      <c r="S661" s="327"/>
    </row>
    <row r="662" spans="2:19" s="297" customFormat="1" x14ac:dyDescent="0.25">
      <c r="B662" s="327"/>
      <c r="C662" s="327"/>
      <c r="D662" s="327"/>
      <c r="E662" s="327"/>
      <c r="F662" s="327"/>
      <c r="G662" s="327"/>
      <c r="H662" s="327"/>
      <c r="I662" s="327"/>
      <c r="J662" s="327"/>
      <c r="K662" s="327"/>
      <c r="L662" s="327"/>
      <c r="M662" s="327"/>
      <c r="N662" s="327"/>
      <c r="O662" s="327"/>
      <c r="P662" s="327"/>
      <c r="Q662" s="327"/>
      <c r="R662" s="327"/>
      <c r="S662" s="327"/>
    </row>
    <row r="663" spans="2:19" s="297" customFormat="1" x14ac:dyDescent="0.25">
      <c r="B663" s="327"/>
      <c r="C663" s="327"/>
      <c r="D663" s="327"/>
      <c r="E663" s="327"/>
      <c r="F663" s="327"/>
      <c r="G663" s="327"/>
      <c r="H663" s="327"/>
      <c r="I663" s="327"/>
      <c r="J663" s="327"/>
      <c r="K663" s="327"/>
      <c r="L663" s="327"/>
      <c r="M663" s="327"/>
      <c r="N663" s="327"/>
      <c r="O663" s="327"/>
      <c r="P663" s="327"/>
      <c r="Q663" s="327"/>
      <c r="R663" s="327"/>
      <c r="S663" s="327"/>
    </row>
    <row r="664" spans="2:19" s="297" customFormat="1" x14ac:dyDescent="0.25">
      <c r="B664" s="327"/>
      <c r="C664" s="327"/>
      <c r="D664" s="327"/>
      <c r="E664" s="327"/>
      <c r="F664" s="327"/>
      <c r="G664" s="327"/>
      <c r="H664" s="327"/>
      <c r="I664" s="327"/>
      <c r="J664" s="327"/>
      <c r="K664" s="327"/>
      <c r="L664" s="327"/>
      <c r="M664" s="327"/>
      <c r="N664" s="327"/>
      <c r="O664" s="327"/>
      <c r="P664" s="327"/>
      <c r="Q664" s="327"/>
      <c r="R664" s="327"/>
      <c r="S664" s="327"/>
    </row>
    <row r="665" spans="2:19" s="297" customFormat="1" x14ac:dyDescent="0.25">
      <c r="B665" s="327"/>
      <c r="C665" s="327"/>
      <c r="D665" s="327"/>
      <c r="E665" s="327"/>
      <c r="F665" s="327"/>
      <c r="G665" s="327"/>
      <c r="H665" s="327"/>
      <c r="I665" s="327"/>
      <c r="J665" s="327"/>
      <c r="K665" s="327"/>
      <c r="L665" s="327"/>
      <c r="M665" s="327"/>
      <c r="N665" s="327"/>
      <c r="O665" s="327"/>
      <c r="P665" s="327"/>
      <c r="Q665" s="327"/>
      <c r="R665" s="327"/>
      <c r="S665" s="327"/>
    </row>
    <row r="666" spans="2:19" s="297" customFormat="1" x14ac:dyDescent="0.25">
      <c r="B666" s="327"/>
      <c r="C666" s="327"/>
      <c r="D666" s="327"/>
      <c r="E666" s="327"/>
      <c r="F666" s="327"/>
      <c r="G666" s="327"/>
      <c r="H666" s="327"/>
      <c r="I666" s="327"/>
      <c r="J666" s="327"/>
      <c r="K666" s="327"/>
      <c r="L666" s="327"/>
      <c r="M666" s="327"/>
      <c r="N666" s="327"/>
      <c r="O666" s="327"/>
      <c r="P666" s="327"/>
      <c r="Q666" s="327"/>
      <c r="R666" s="327"/>
      <c r="S666" s="327"/>
    </row>
    <row r="667" spans="2:19" s="297" customFormat="1" x14ac:dyDescent="0.25">
      <c r="B667" s="327"/>
      <c r="C667" s="327"/>
      <c r="D667" s="327"/>
      <c r="E667" s="327"/>
      <c r="F667" s="327"/>
      <c r="G667" s="327"/>
      <c r="H667" s="327"/>
      <c r="I667" s="327"/>
      <c r="J667" s="327"/>
      <c r="K667" s="327"/>
      <c r="L667" s="327"/>
      <c r="M667" s="327"/>
      <c r="N667" s="327"/>
      <c r="O667" s="327"/>
      <c r="P667" s="327"/>
      <c r="Q667" s="327"/>
      <c r="R667" s="327"/>
      <c r="S667" s="327"/>
    </row>
    <row r="668" spans="2:19" s="297" customFormat="1" x14ac:dyDescent="0.25">
      <c r="B668" s="327"/>
      <c r="C668" s="327"/>
      <c r="D668" s="327"/>
      <c r="E668" s="327"/>
      <c r="F668" s="327"/>
      <c r="G668" s="327"/>
      <c r="H668" s="327"/>
      <c r="I668" s="327"/>
      <c r="J668" s="327"/>
      <c r="K668" s="327"/>
      <c r="L668" s="327"/>
      <c r="M668" s="327"/>
      <c r="N668" s="327"/>
      <c r="O668" s="327"/>
      <c r="P668" s="327"/>
      <c r="Q668" s="327"/>
      <c r="R668" s="327"/>
      <c r="S668" s="327"/>
    </row>
    <row r="669" spans="2:19" s="297" customFormat="1" x14ac:dyDescent="0.25">
      <c r="B669" s="327"/>
      <c r="C669" s="327"/>
      <c r="D669" s="327"/>
      <c r="E669" s="327"/>
      <c r="F669" s="327"/>
      <c r="G669" s="327"/>
      <c r="H669" s="327"/>
      <c r="I669" s="327"/>
      <c r="J669" s="327"/>
      <c r="K669" s="327"/>
      <c r="L669" s="327"/>
      <c r="M669" s="327"/>
      <c r="N669" s="327"/>
      <c r="O669" s="327"/>
      <c r="P669" s="327"/>
      <c r="Q669" s="327"/>
      <c r="R669" s="327"/>
      <c r="S669" s="327"/>
    </row>
    <row r="670" spans="2:19" s="297" customFormat="1" x14ac:dyDescent="0.25">
      <c r="B670" s="327"/>
      <c r="C670" s="327"/>
      <c r="D670" s="327"/>
      <c r="E670" s="327"/>
      <c r="F670" s="327"/>
      <c r="G670" s="327"/>
      <c r="H670" s="327"/>
      <c r="I670" s="327"/>
      <c r="J670" s="327"/>
      <c r="K670" s="327"/>
      <c r="L670" s="327"/>
      <c r="M670" s="327"/>
      <c r="N670" s="327"/>
      <c r="O670" s="327"/>
      <c r="P670" s="327"/>
      <c r="Q670" s="327"/>
      <c r="R670" s="327"/>
      <c r="S670" s="327"/>
    </row>
    <row r="671" spans="2:19" s="297" customFormat="1" x14ac:dyDescent="0.25">
      <c r="B671" s="327"/>
      <c r="C671" s="327"/>
      <c r="D671" s="327"/>
      <c r="E671" s="327"/>
      <c r="F671" s="327"/>
      <c r="G671" s="327"/>
      <c r="H671" s="327"/>
      <c r="I671" s="327"/>
      <c r="J671" s="327"/>
      <c r="K671" s="327"/>
      <c r="L671" s="327"/>
      <c r="M671" s="327"/>
      <c r="N671" s="327"/>
      <c r="O671" s="327"/>
      <c r="P671" s="327"/>
      <c r="Q671" s="327"/>
      <c r="R671" s="327"/>
      <c r="S671" s="327"/>
    </row>
    <row r="672" spans="2:19" s="297" customFormat="1" x14ac:dyDescent="0.25">
      <c r="B672" s="327"/>
      <c r="C672" s="327"/>
      <c r="D672" s="327"/>
      <c r="E672" s="327"/>
      <c r="F672" s="327"/>
      <c r="G672" s="327"/>
      <c r="H672" s="327"/>
      <c r="I672" s="327"/>
      <c r="J672" s="327"/>
      <c r="K672" s="327"/>
      <c r="L672" s="327"/>
      <c r="M672" s="327"/>
      <c r="N672" s="327"/>
      <c r="O672" s="327"/>
      <c r="P672" s="327"/>
      <c r="Q672" s="327"/>
      <c r="R672" s="327"/>
      <c r="S672" s="327"/>
    </row>
    <row r="673" spans="2:19" s="297" customFormat="1" x14ac:dyDescent="0.25">
      <c r="B673" s="327"/>
      <c r="C673" s="327"/>
      <c r="D673" s="327"/>
      <c r="E673" s="327"/>
      <c r="F673" s="327"/>
      <c r="G673" s="327"/>
      <c r="H673" s="327"/>
      <c r="I673" s="327"/>
      <c r="J673" s="327"/>
      <c r="K673" s="327"/>
      <c r="L673" s="327"/>
      <c r="M673" s="327"/>
      <c r="N673" s="327"/>
      <c r="O673" s="327"/>
      <c r="P673" s="327"/>
      <c r="Q673" s="327"/>
      <c r="R673" s="327"/>
      <c r="S673" s="327"/>
    </row>
    <row r="674" spans="2:19" s="297" customFormat="1" x14ac:dyDescent="0.25">
      <c r="B674" s="327"/>
      <c r="C674" s="327"/>
      <c r="D674" s="327"/>
      <c r="E674" s="327"/>
      <c r="F674" s="327"/>
      <c r="G674" s="327"/>
      <c r="H674" s="327"/>
      <c r="I674" s="327"/>
      <c r="J674" s="327"/>
      <c r="K674" s="327"/>
      <c r="L674" s="327"/>
      <c r="M674" s="327"/>
      <c r="N674" s="327"/>
      <c r="O674" s="327"/>
      <c r="P674" s="327"/>
      <c r="Q674" s="327"/>
      <c r="R674" s="327"/>
      <c r="S674" s="327"/>
    </row>
    <row r="675" spans="2:19" s="297" customFormat="1" x14ac:dyDescent="0.25">
      <c r="B675" s="327"/>
      <c r="C675" s="327"/>
      <c r="D675" s="327"/>
      <c r="E675" s="327"/>
      <c r="F675" s="327"/>
      <c r="G675" s="327"/>
      <c r="H675" s="327"/>
      <c r="I675" s="327"/>
      <c r="J675" s="327"/>
      <c r="K675" s="327"/>
      <c r="L675" s="327"/>
      <c r="M675" s="327"/>
      <c r="N675" s="327"/>
      <c r="O675" s="327"/>
      <c r="P675" s="327"/>
      <c r="Q675" s="327"/>
      <c r="R675" s="327"/>
      <c r="S675" s="327"/>
    </row>
    <row r="676" spans="2:19" s="297" customFormat="1" x14ac:dyDescent="0.25">
      <c r="B676" s="327"/>
      <c r="C676" s="327"/>
      <c r="D676" s="327"/>
      <c r="E676" s="327"/>
      <c r="F676" s="327"/>
      <c r="G676" s="327"/>
      <c r="H676" s="327"/>
      <c r="I676" s="327"/>
      <c r="J676" s="327"/>
      <c r="K676" s="327"/>
      <c r="L676" s="327"/>
      <c r="M676" s="327"/>
      <c r="N676" s="327"/>
      <c r="O676" s="327"/>
      <c r="P676" s="327"/>
      <c r="Q676" s="327"/>
      <c r="R676" s="327"/>
      <c r="S676" s="327"/>
    </row>
    <row r="677" spans="2:19" s="297" customFormat="1" x14ac:dyDescent="0.25">
      <c r="B677" s="327"/>
      <c r="C677" s="327"/>
      <c r="D677" s="327"/>
      <c r="E677" s="327"/>
      <c r="F677" s="327"/>
      <c r="G677" s="327"/>
      <c r="H677" s="327"/>
      <c r="I677" s="327"/>
      <c r="J677" s="327"/>
      <c r="K677" s="327"/>
      <c r="L677" s="327"/>
      <c r="M677" s="327"/>
      <c r="N677" s="327"/>
      <c r="O677" s="327"/>
      <c r="P677" s="327"/>
      <c r="Q677" s="327"/>
      <c r="R677" s="327"/>
      <c r="S677" s="327"/>
    </row>
    <row r="678" spans="2:19" s="297" customFormat="1" x14ac:dyDescent="0.25">
      <c r="B678" s="327"/>
      <c r="C678" s="327"/>
      <c r="D678" s="327"/>
      <c r="E678" s="327"/>
      <c r="F678" s="327"/>
      <c r="G678" s="327"/>
      <c r="H678" s="327"/>
      <c r="I678" s="327"/>
      <c r="J678" s="327"/>
      <c r="K678" s="327"/>
      <c r="L678" s="327"/>
      <c r="M678" s="327"/>
      <c r="N678" s="327"/>
      <c r="O678" s="327"/>
      <c r="P678" s="327"/>
      <c r="Q678" s="327"/>
      <c r="R678" s="327"/>
      <c r="S678" s="327"/>
    </row>
    <row r="679" spans="2:19" s="297" customFormat="1" x14ac:dyDescent="0.25">
      <c r="B679" s="327"/>
      <c r="C679" s="327"/>
      <c r="D679" s="327"/>
      <c r="E679" s="327"/>
      <c r="F679" s="327"/>
      <c r="G679" s="327"/>
      <c r="H679" s="327"/>
      <c r="I679" s="327"/>
      <c r="J679" s="327"/>
      <c r="K679" s="327"/>
      <c r="L679" s="327"/>
      <c r="M679" s="327"/>
      <c r="N679" s="327"/>
      <c r="O679" s="327"/>
      <c r="P679" s="327"/>
      <c r="Q679" s="327"/>
      <c r="R679" s="327"/>
      <c r="S679" s="327"/>
    </row>
    <row r="680" spans="2:19" s="297" customFormat="1" x14ac:dyDescent="0.25">
      <c r="B680" s="327"/>
      <c r="C680" s="327"/>
      <c r="D680" s="327"/>
      <c r="E680" s="327"/>
      <c r="F680" s="327"/>
      <c r="G680" s="327"/>
      <c r="H680" s="327"/>
      <c r="I680" s="327"/>
      <c r="J680" s="327"/>
      <c r="K680" s="327"/>
      <c r="L680" s="327"/>
      <c r="M680" s="327"/>
      <c r="N680" s="327"/>
      <c r="O680" s="327"/>
      <c r="P680" s="327"/>
      <c r="Q680" s="327"/>
      <c r="R680" s="327"/>
      <c r="S680" s="327"/>
    </row>
    <row r="681" spans="2:19" s="297" customFormat="1" x14ac:dyDescent="0.25">
      <c r="B681" s="327"/>
      <c r="C681" s="327"/>
      <c r="D681" s="327"/>
      <c r="E681" s="327"/>
      <c r="F681" s="327"/>
      <c r="G681" s="327"/>
      <c r="H681" s="327"/>
      <c r="I681" s="327"/>
      <c r="J681" s="327"/>
      <c r="K681" s="327"/>
      <c r="L681" s="327"/>
      <c r="M681" s="327"/>
      <c r="N681" s="327"/>
      <c r="O681" s="327"/>
      <c r="P681" s="327"/>
      <c r="Q681" s="327"/>
      <c r="R681" s="327"/>
      <c r="S681" s="327"/>
    </row>
    <row r="682" spans="2:19" s="297" customFormat="1" x14ac:dyDescent="0.25">
      <c r="B682" s="327"/>
      <c r="C682" s="327"/>
      <c r="D682" s="327"/>
      <c r="E682" s="327"/>
      <c r="F682" s="327"/>
      <c r="G682" s="327"/>
      <c r="H682" s="327"/>
      <c r="I682" s="327"/>
      <c r="J682" s="327"/>
      <c r="K682" s="327"/>
      <c r="L682" s="327"/>
      <c r="M682" s="327"/>
      <c r="N682" s="327"/>
      <c r="O682" s="327"/>
      <c r="P682" s="327"/>
      <c r="Q682" s="327"/>
      <c r="R682" s="327"/>
      <c r="S682" s="327"/>
    </row>
    <row r="683" spans="2:19" s="297" customFormat="1" x14ac:dyDescent="0.25">
      <c r="B683" s="327"/>
      <c r="C683" s="327"/>
      <c r="D683" s="327"/>
      <c r="E683" s="327"/>
      <c r="F683" s="327"/>
      <c r="G683" s="327"/>
      <c r="H683" s="327"/>
      <c r="I683" s="327"/>
      <c r="J683" s="327"/>
      <c r="K683" s="327"/>
      <c r="L683" s="327"/>
      <c r="M683" s="327"/>
      <c r="N683" s="327"/>
      <c r="O683" s="327"/>
      <c r="P683" s="327"/>
      <c r="Q683" s="327"/>
      <c r="R683" s="327"/>
      <c r="S683" s="327"/>
    </row>
    <row r="684" spans="2:19" s="297" customFormat="1" x14ac:dyDescent="0.25">
      <c r="B684" s="327"/>
      <c r="C684" s="327"/>
      <c r="D684" s="327"/>
      <c r="E684" s="327"/>
      <c r="F684" s="327"/>
      <c r="G684" s="327"/>
      <c r="H684" s="327"/>
      <c r="I684" s="327"/>
      <c r="J684" s="327"/>
      <c r="K684" s="327"/>
      <c r="L684" s="327"/>
      <c r="M684" s="327"/>
      <c r="N684" s="327"/>
      <c r="O684" s="327"/>
      <c r="P684" s="327"/>
      <c r="Q684" s="327"/>
      <c r="R684" s="327"/>
      <c r="S684" s="327"/>
    </row>
    <row r="685" spans="2:19" s="297" customFormat="1" x14ac:dyDescent="0.25">
      <c r="B685" s="327"/>
      <c r="C685" s="327"/>
      <c r="D685" s="327"/>
      <c r="E685" s="327"/>
      <c r="F685" s="327"/>
      <c r="G685" s="327"/>
      <c r="H685" s="327"/>
      <c r="I685" s="327"/>
      <c r="J685" s="327"/>
      <c r="K685" s="327"/>
      <c r="L685" s="327"/>
      <c r="M685" s="327"/>
      <c r="N685" s="327"/>
      <c r="O685" s="327"/>
      <c r="P685" s="327"/>
      <c r="Q685" s="327"/>
      <c r="R685" s="327"/>
      <c r="S685" s="327"/>
    </row>
    <row r="686" spans="2:19" s="297" customFormat="1" x14ac:dyDescent="0.25">
      <c r="B686" s="327"/>
      <c r="C686" s="327"/>
      <c r="D686" s="327"/>
      <c r="E686" s="327"/>
      <c r="F686" s="327"/>
      <c r="G686" s="327"/>
      <c r="H686" s="327"/>
      <c r="I686" s="327"/>
      <c r="J686" s="327"/>
      <c r="K686" s="327"/>
      <c r="L686" s="327"/>
      <c r="M686" s="327"/>
      <c r="N686" s="327"/>
      <c r="O686" s="327"/>
      <c r="P686" s="327"/>
      <c r="Q686" s="327"/>
      <c r="R686" s="327"/>
      <c r="S686" s="327"/>
    </row>
    <row r="687" spans="2:19" s="297" customFormat="1" x14ac:dyDescent="0.25">
      <c r="B687" s="327"/>
      <c r="C687" s="327"/>
      <c r="D687" s="327"/>
      <c r="E687" s="327"/>
      <c r="F687" s="327"/>
      <c r="G687" s="327"/>
      <c r="H687" s="327"/>
      <c r="I687" s="327"/>
      <c r="J687" s="327"/>
      <c r="K687" s="327"/>
      <c r="L687" s="327"/>
      <c r="M687" s="327"/>
      <c r="N687" s="327"/>
      <c r="O687" s="327"/>
      <c r="P687" s="327"/>
      <c r="Q687" s="327"/>
      <c r="R687" s="327"/>
      <c r="S687" s="327"/>
    </row>
    <row r="688" spans="2:19" s="297" customFormat="1" x14ac:dyDescent="0.25">
      <c r="B688" s="327"/>
      <c r="C688" s="327"/>
      <c r="D688" s="327"/>
      <c r="E688" s="327"/>
      <c r="F688" s="327"/>
      <c r="G688" s="327"/>
      <c r="H688" s="327"/>
      <c r="I688" s="327"/>
      <c r="J688" s="327"/>
      <c r="K688" s="327"/>
      <c r="L688" s="327"/>
      <c r="M688" s="327"/>
      <c r="N688" s="327"/>
      <c r="O688" s="327"/>
      <c r="P688" s="327"/>
      <c r="Q688" s="327"/>
      <c r="R688" s="327"/>
      <c r="S688" s="327"/>
    </row>
    <row r="689" spans="2:19" s="297" customFormat="1" x14ac:dyDescent="0.25">
      <c r="B689" s="327"/>
      <c r="C689" s="327"/>
      <c r="D689" s="327"/>
      <c r="E689" s="327"/>
      <c r="F689" s="327"/>
      <c r="G689" s="327"/>
      <c r="H689" s="327"/>
      <c r="I689" s="327"/>
      <c r="J689" s="327"/>
      <c r="K689" s="327"/>
      <c r="L689" s="327"/>
      <c r="M689" s="327"/>
      <c r="N689" s="327"/>
      <c r="O689" s="327"/>
      <c r="P689" s="327"/>
      <c r="Q689" s="327"/>
      <c r="R689" s="327"/>
      <c r="S689" s="327"/>
    </row>
    <row r="690" spans="2:19" s="297" customFormat="1" x14ac:dyDescent="0.25">
      <c r="B690" s="327"/>
      <c r="C690" s="327"/>
      <c r="D690" s="327"/>
      <c r="E690" s="327"/>
      <c r="F690" s="327"/>
      <c r="G690" s="327"/>
      <c r="H690" s="327"/>
      <c r="I690" s="327"/>
      <c r="J690" s="327"/>
      <c r="K690" s="327"/>
      <c r="L690" s="327"/>
      <c r="M690" s="327"/>
      <c r="N690" s="327"/>
      <c r="O690" s="327"/>
      <c r="P690" s="327"/>
      <c r="Q690" s="327"/>
      <c r="R690" s="327"/>
      <c r="S690" s="327"/>
    </row>
    <row r="691" spans="2:19" s="297" customFormat="1" x14ac:dyDescent="0.25">
      <c r="B691" s="327"/>
      <c r="C691" s="327"/>
      <c r="D691" s="327"/>
      <c r="E691" s="327"/>
      <c r="F691" s="327"/>
      <c r="G691" s="327"/>
      <c r="H691" s="327"/>
      <c r="I691" s="327"/>
      <c r="J691" s="327"/>
      <c r="K691" s="327"/>
      <c r="L691" s="327"/>
      <c r="M691" s="327"/>
      <c r="N691" s="327"/>
      <c r="O691" s="327"/>
      <c r="P691" s="327"/>
      <c r="Q691" s="327"/>
      <c r="R691" s="327"/>
      <c r="S691" s="327"/>
    </row>
    <row r="692" spans="2:19" s="297" customFormat="1" x14ac:dyDescent="0.25">
      <c r="B692" s="327"/>
      <c r="C692" s="327"/>
      <c r="D692" s="327"/>
      <c r="E692" s="327"/>
      <c r="F692" s="327"/>
      <c r="G692" s="327"/>
      <c r="H692" s="327"/>
      <c r="I692" s="327"/>
      <c r="J692" s="327"/>
      <c r="K692" s="327"/>
      <c r="L692" s="327"/>
      <c r="M692" s="327"/>
      <c r="N692" s="327"/>
      <c r="O692" s="327"/>
      <c r="P692" s="327"/>
      <c r="Q692" s="327"/>
      <c r="R692" s="327"/>
      <c r="S692" s="327"/>
    </row>
    <row r="693" spans="2:19" s="297" customFormat="1" x14ac:dyDescent="0.25">
      <c r="B693" s="327"/>
      <c r="C693" s="327"/>
      <c r="D693" s="327"/>
      <c r="E693" s="327"/>
      <c r="F693" s="327"/>
      <c r="G693" s="327"/>
      <c r="H693" s="327"/>
      <c r="I693" s="327"/>
      <c r="J693" s="327"/>
      <c r="K693" s="327"/>
      <c r="L693" s="327"/>
      <c r="M693" s="327"/>
      <c r="N693" s="327"/>
      <c r="O693" s="327"/>
      <c r="P693" s="327"/>
      <c r="Q693" s="327"/>
      <c r="R693" s="327"/>
      <c r="S693" s="327"/>
    </row>
    <row r="694" spans="2:19" s="297" customFormat="1" x14ac:dyDescent="0.25">
      <c r="B694" s="327"/>
      <c r="C694" s="327"/>
      <c r="D694" s="327"/>
      <c r="E694" s="327"/>
      <c r="F694" s="327"/>
      <c r="G694" s="327"/>
      <c r="H694" s="327"/>
      <c r="I694" s="327"/>
      <c r="J694" s="327"/>
      <c r="K694" s="327"/>
      <c r="L694" s="327"/>
      <c r="M694" s="327"/>
      <c r="N694" s="327"/>
      <c r="O694" s="327"/>
      <c r="P694" s="327"/>
      <c r="Q694" s="327"/>
      <c r="R694" s="327"/>
      <c r="S694" s="327"/>
    </row>
    <row r="695" spans="2:19" s="297" customFormat="1" x14ac:dyDescent="0.25">
      <c r="B695" s="327"/>
      <c r="C695" s="327"/>
      <c r="D695" s="327"/>
      <c r="E695" s="327"/>
      <c r="F695" s="327"/>
      <c r="G695" s="327"/>
      <c r="H695" s="327"/>
      <c r="I695" s="327"/>
      <c r="J695" s="327"/>
      <c r="K695" s="327"/>
      <c r="L695" s="327"/>
      <c r="M695" s="327"/>
      <c r="N695" s="327"/>
      <c r="O695" s="327"/>
      <c r="P695" s="327"/>
      <c r="Q695" s="327"/>
      <c r="R695" s="327"/>
      <c r="S695" s="327"/>
    </row>
    <row r="696" spans="2:19" s="297" customFormat="1" x14ac:dyDescent="0.25">
      <c r="B696" s="327"/>
      <c r="C696" s="327"/>
      <c r="D696" s="327"/>
      <c r="E696" s="327"/>
      <c r="F696" s="327"/>
      <c r="G696" s="327"/>
      <c r="H696" s="327"/>
      <c r="I696" s="327"/>
      <c r="J696" s="327"/>
      <c r="K696" s="327"/>
      <c r="L696" s="327"/>
      <c r="M696" s="327"/>
      <c r="N696" s="327"/>
      <c r="O696" s="327"/>
      <c r="P696" s="327"/>
      <c r="Q696" s="327"/>
      <c r="R696" s="327"/>
      <c r="S696" s="327"/>
    </row>
    <row r="697" spans="2:19" s="297" customFormat="1" x14ac:dyDescent="0.25">
      <c r="B697" s="327"/>
      <c r="C697" s="327"/>
      <c r="D697" s="327"/>
      <c r="E697" s="327"/>
      <c r="F697" s="327"/>
      <c r="G697" s="327"/>
      <c r="H697" s="327"/>
      <c r="I697" s="327"/>
      <c r="J697" s="327"/>
      <c r="K697" s="327"/>
      <c r="L697" s="327"/>
      <c r="M697" s="327"/>
      <c r="N697" s="327"/>
      <c r="O697" s="327"/>
      <c r="P697" s="327"/>
      <c r="Q697" s="327"/>
      <c r="R697" s="327"/>
      <c r="S697" s="327"/>
    </row>
    <row r="698" spans="2:19" s="297" customFormat="1" x14ac:dyDescent="0.25">
      <c r="B698" s="327"/>
      <c r="C698" s="327"/>
      <c r="D698" s="327"/>
      <c r="E698" s="327"/>
      <c r="F698" s="327"/>
      <c r="G698" s="327"/>
      <c r="H698" s="327"/>
      <c r="I698" s="327"/>
      <c r="J698" s="327"/>
      <c r="K698" s="327"/>
      <c r="L698" s="327"/>
      <c r="M698" s="327"/>
      <c r="N698" s="327"/>
      <c r="O698" s="327"/>
      <c r="P698" s="327"/>
      <c r="Q698" s="327"/>
      <c r="R698" s="327"/>
      <c r="S698" s="327"/>
    </row>
    <row r="699" spans="2:19" s="297" customFormat="1" x14ac:dyDescent="0.25">
      <c r="B699" s="327"/>
      <c r="C699" s="327"/>
      <c r="D699" s="327"/>
      <c r="E699" s="327"/>
      <c r="F699" s="327"/>
      <c r="G699" s="327"/>
      <c r="H699" s="327"/>
      <c r="I699" s="327"/>
      <c r="J699" s="327"/>
      <c r="K699" s="327"/>
      <c r="L699" s="327"/>
      <c r="M699" s="327"/>
      <c r="N699" s="327"/>
      <c r="O699" s="327"/>
      <c r="P699" s="327"/>
      <c r="Q699" s="327"/>
      <c r="R699" s="327"/>
      <c r="S699" s="327"/>
    </row>
    <row r="700" spans="2:19" s="297" customFormat="1" x14ac:dyDescent="0.25">
      <c r="B700" s="327"/>
      <c r="C700" s="327"/>
      <c r="D700" s="327"/>
      <c r="E700" s="327"/>
      <c r="F700" s="327"/>
      <c r="G700" s="327"/>
      <c r="H700" s="327"/>
      <c r="I700" s="327"/>
      <c r="J700" s="327"/>
      <c r="K700" s="327"/>
      <c r="L700" s="327"/>
      <c r="M700" s="327"/>
      <c r="N700" s="327"/>
      <c r="O700" s="327"/>
      <c r="P700" s="327"/>
      <c r="Q700" s="327"/>
      <c r="R700" s="327"/>
      <c r="S700" s="327"/>
    </row>
    <row r="701" spans="2:19" s="297" customFormat="1" x14ac:dyDescent="0.25">
      <c r="B701" s="327"/>
      <c r="C701" s="327"/>
      <c r="D701" s="327"/>
      <c r="E701" s="327"/>
      <c r="F701" s="327"/>
      <c r="G701" s="327"/>
      <c r="H701" s="327"/>
      <c r="I701" s="327"/>
      <c r="J701" s="327"/>
      <c r="K701" s="327"/>
      <c r="L701" s="327"/>
      <c r="M701" s="327"/>
      <c r="N701" s="327"/>
      <c r="O701" s="327"/>
      <c r="P701" s="327"/>
      <c r="Q701" s="327"/>
      <c r="R701" s="327"/>
      <c r="S701" s="327"/>
    </row>
    <row r="702" spans="2:19" s="297" customFormat="1" x14ac:dyDescent="0.25">
      <c r="B702" s="327"/>
      <c r="C702" s="327"/>
      <c r="D702" s="327"/>
      <c r="E702" s="327"/>
      <c r="F702" s="327"/>
      <c r="G702" s="327"/>
      <c r="H702" s="327"/>
      <c r="I702" s="327"/>
      <c r="J702" s="327"/>
      <c r="K702" s="327"/>
      <c r="L702" s="327"/>
      <c r="M702" s="327"/>
      <c r="N702" s="327"/>
      <c r="O702" s="327"/>
      <c r="P702" s="327"/>
      <c r="Q702" s="327"/>
      <c r="R702" s="327"/>
      <c r="S702" s="327"/>
    </row>
    <row r="703" spans="2:19" s="297" customFormat="1" x14ac:dyDescent="0.25">
      <c r="B703" s="327"/>
      <c r="C703" s="327"/>
      <c r="D703" s="327"/>
      <c r="E703" s="327"/>
      <c r="F703" s="327"/>
      <c r="G703" s="327"/>
      <c r="H703" s="327"/>
      <c r="I703" s="327"/>
      <c r="J703" s="327"/>
      <c r="K703" s="327"/>
      <c r="L703" s="327"/>
      <c r="M703" s="327"/>
      <c r="N703" s="327"/>
      <c r="O703" s="327"/>
      <c r="P703" s="327"/>
      <c r="Q703" s="327"/>
      <c r="R703" s="327"/>
      <c r="S703" s="327"/>
    </row>
    <row r="704" spans="2:19" s="297" customFormat="1" x14ac:dyDescent="0.25">
      <c r="B704" s="327"/>
      <c r="C704" s="327"/>
      <c r="D704" s="327"/>
      <c r="E704" s="327"/>
      <c r="F704" s="327"/>
      <c r="G704" s="327"/>
      <c r="H704" s="327"/>
      <c r="I704" s="327"/>
      <c r="J704" s="327"/>
      <c r="K704" s="327"/>
      <c r="L704" s="327"/>
      <c r="M704" s="327"/>
      <c r="N704" s="327"/>
      <c r="O704" s="327"/>
      <c r="P704" s="327"/>
      <c r="Q704" s="327"/>
      <c r="R704" s="327"/>
      <c r="S704" s="327"/>
    </row>
    <row r="705" spans="2:19" s="297" customFormat="1" x14ac:dyDescent="0.25">
      <c r="B705" s="327"/>
      <c r="C705" s="327"/>
      <c r="D705" s="327"/>
      <c r="E705" s="327"/>
      <c r="F705" s="327"/>
      <c r="G705" s="327"/>
      <c r="H705" s="327"/>
      <c r="I705" s="327"/>
      <c r="J705" s="327"/>
      <c r="K705" s="327"/>
      <c r="L705" s="327"/>
      <c r="M705" s="327"/>
      <c r="N705" s="327"/>
      <c r="O705" s="327"/>
      <c r="P705" s="327"/>
      <c r="Q705" s="327"/>
      <c r="R705" s="327"/>
      <c r="S705" s="327"/>
    </row>
    <row r="706" spans="2:19" s="297" customFormat="1" x14ac:dyDescent="0.25">
      <c r="B706" s="327"/>
      <c r="C706" s="327"/>
      <c r="D706" s="327"/>
      <c r="E706" s="327"/>
      <c r="F706" s="327"/>
      <c r="G706" s="327"/>
      <c r="H706" s="327"/>
      <c r="I706" s="327"/>
      <c r="J706" s="327"/>
      <c r="K706" s="327"/>
      <c r="L706" s="327"/>
      <c r="M706" s="327"/>
      <c r="N706" s="327"/>
      <c r="O706" s="327"/>
      <c r="P706" s="327"/>
      <c r="Q706" s="327"/>
      <c r="R706" s="327"/>
      <c r="S706" s="327"/>
    </row>
    <row r="707" spans="2:19" s="297" customFormat="1" x14ac:dyDescent="0.25">
      <c r="B707" s="327"/>
      <c r="C707" s="327"/>
      <c r="D707" s="327"/>
      <c r="E707" s="327"/>
      <c r="F707" s="327"/>
      <c r="G707" s="327"/>
      <c r="H707" s="327"/>
      <c r="I707" s="327"/>
      <c r="J707" s="327"/>
      <c r="K707" s="327"/>
      <c r="L707" s="327"/>
      <c r="M707" s="327"/>
      <c r="N707" s="327"/>
      <c r="O707" s="327"/>
      <c r="P707" s="327"/>
      <c r="Q707" s="327"/>
      <c r="R707" s="327"/>
      <c r="S707" s="327"/>
    </row>
    <row r="708" spans="2:19" s="297" customFormat="1" x14ac:dyDescent="0.25">
      <c r="B708" s="327"/>
      <c r="C708" s="327"/>
      <c r="D708" s="327"/>
      <c r="E708" s="327"/>
      <c r="F708" s="327"/>
      <c r="G708" s="327"/>
      <c r="H708" s="327"/>
      <c r="I708" s="327"/>
      <c r="J708" s="327"/>
      <c r="K708" s="327"/>
      <c r="L708" s="327"/>
      <c r="M708" s="327"/>
      <c r="N708" s="327"/>
      <c r="O708" s="327"/>
      <c r="P708" s="327"/>
      <c r="Q708" s="327"/>
      <c r="R708" s="327"/>
      <c r="S708" s="327"/>
    </row>
    <row r="709" spans="2:19" s="297" customFormat="1" x14ac:dyDescent="0.25">
      <c r="B709" s="327"/>
      <c r="C709" s="327"/>
      <c r="D709" s="327"/>
      <c r="E709" s="327"/>
      <c r="F709" s="327"/>
      <c r="G709" s="327"/>
      <c r="H709" s="327"/>
      <c r="I709" s="327"/>
      <c r="J709" s="327"/>
      <c r="K709" s="327"/>
      <c r="L709" s="327"/>
      <c r="M709" s="327"/>
      <c r="N709" s="327"/>
      <c r="O709" s="327"/>
      <c r="P709" s="327"/>
      <c r="Q709" s="327"/>
      <c r="R709" s="327"/>
      <c r="S709" s="327"/>
    </row>
    <row r="710" spans="2:19" s="297" customFormat="1" x14ac:dyDescent="0.25">
      <c r="B710" s="327"/>
      <c r="C710" s="327"/>
      <c r="D710" s="327"/>
      <c r="E710" s="327"/>
      <c r="F710" s="327"/>
      <c r="G710" s="327"/>
      <c r="H710" s="327"/>
      <c r="I710" s="327"/>
      <c r="J710" s="327"/>
      <c r="K710" s="327"/>
      <c r="L710" s="327"/>
      <c r="M710" s="327"/>
      <c r="N710" s="327"/>
      <c r="O710" s="327"/>
      <c r="P710" s="327"/>
      <c r="Q710" s="327"/>
      <c r="R710" s="327"/>
      <c r="S710" s="327"/>
    </row>
    <row r="711" spans="2:19" s="297" customFormat="1" x14ac:dyDescent="0.25">
      <c r="B711" s="327"/>
      <c r="C711" s="327"/>
      <c r="D711" s="327"/>
      <c r="E711" s="327"/>
      <c r="F711" s="327"/>
      <c r="G711" s="327"/>
      <c r="H711" s="327"/>
      <c r="I711" s="327"/>
      <c r="J711" s="327"/>
      <c r="K711" s="327"/>
      <c r="L711" s="327"/>
      <c r="M711" s="327"/>
      <c r="N711" s="327"/>
      <c r="O711" s="327"/>
      <c r="P711" s="327"/>
      <c r="Q711" s="327"/>
      <c r="R711" s="327"/>
      <c r="S711" s="327"/>
    </row>
    <row r="712" spans="2:19" s="297" customFormat="1" x14ac:dyDescent="0.25">
      <c r="B712" s="327"/>
      <c r="C712" s="327"/>
      <c r="D712" s="327"/>
      <c r="E712" s="327"/>
      <c r="F712" s="327"/>
      <c r="G712" s="327"/>
      <c r="H712" s="327"/>
      <c r="I712" s="327"/>
      <c r="J712" s="327"/>
      <c r="K712" s="327"/>
      <c r="L712" s="327"/>
      <c r="M712" s="327"/>
      <c r="N712" s="327"/>
      <c r="O712" s="327"/>
      <c r="P712" s="327"/>
      <c r="Q712" s="327"/>
      <c r="R712" s="327"/>
      <c r="S712" s="327"/>
    </row>
    <row r="713" spans="2:19" s="297" customFormat="1" x14ac:dyDescent="0.25">
      <c r="B713" s="327"/>
      <c r="C713" s="327"/>
      <c r="D713" s="327"/>
      <c r="E713" s="327"/>
      <c r="F713" s="327"/>
      <c r="G713" s="327"/>
      <c r="H713" s="327"/>
      <c r="I713" s="327"/>
      <c r="J713" s="327"/>
      <c r="K713" s="327"/>
      <c r="L713" s="327"/>
      <c r="M713" s="327"/>
      <c r="N713" s="327"/>
      <c r="O713" s="327"/>
      <c r="P713" s="327"/>
      <c r="Q713" s="327"/>
      <c r="R713" s="327"/>
      <c r="S713" s="327"/>
    </row>
    <row r="714" spans="2:19" s="297" customFormat="1" x14ac:dyDescent="0.25">
      <c r="B714" s="327"/>
      <c r="C714" s="327"/>
      <c r="D714" s="327"/>
      <c r="E714" s="327"/>
      <c r="F714" s="327"/>
      <c r="G714" s="327"/>
      <c r="H714" s="327"/>
      <c r="I714" s="327"/>
      <c r="J714" s="327"/>
      <c r="K714" s="327"/>
      <c r="L714" s="327"/>
      <c r="M714" s="327"/>
      <c r="N714" s="327"/>
      <c r="O714" s="327"/>
      <c r="P714" s="327"/>
      <c r="Q714" s="327"/>
      <c r="R714" s="327"/>
      <c r="S714" s="327"/>
    </row>
    <row r="715" spans="2:19" s="297" customFormat="1" x14ac:dyDescent="0.25">
      <c r="B715" s="327"/>
      <c r="C715" s="327"/>
      <c r="D715" s="327"/>
      <c r="E715" s="327"/>
      <c r="F715" s="327"/>
      <c r="G715" s="327"/>
      <c r="H715" s="327"/>
      <c r="I715" s="327"/>
      <c r="J715" s="327"/>
      <c r="K715" s="327"/>
      <c r="L715" s="327"/>
      <c r="M715" s="327"/>
      <c r="N715" s="327"/>
      <c r="O715" s="327"/>
      <c r="P715" s="327"/>
      <c r="Q715" s="327"/>
      <c r="R715" s="327"/>
      <c r="S715" s="327"/>
    </row>
    <row r="716" spans="2:19" s="297" customFormat="1" x14ac:dyDescent="0.25">
      <c r="B716" s="327"/>
      <c r="C716" s="327"/>
      <c r="D716" s="327"/>
      <c r="E716" s="327"/>
      <c r="F716" s="327"/>
      <c r="G716" s="327"/>
      <c r="H716" s="327"/>
      <c r="I716" s="327"/>
      <c r="J716" s="327"/>
      <c r="K716" s="327"/>
      <c r="L716" s="327"/>
      <c r="M716" s="327"/>
      <c r="N716" s="327"/>
      <c r="O716" s="327"/>
      <c r="P716" s="327"/>
      <c r="Q716" s="327"/>
      <c r="R716" s="327"/>
      <c r="S716" s="327"/>
    </row>
    <row r="717" spans="2:19" s="297" customFormat="1" x14ac:dyDescent="0.25">
      <c r="B717" s="327"/>
      <c r="C717" s="327"/>
      <c r="D717" s="327"/>
      <c r="E717" s="327"/>
      <c r="F717" s="327"/>
      <c r="G717" s="327"/>
      <c r="H717" s="327"/>
      <c r="I717" s="327"/>
      <c r="J717" s="327"/>
      <c r="K717" s="327"/>
      <c r="L717" s="327"/>
      <c r="M717" s="327"/>
      <c r="N717" s="327"/>
      <c r="O717" s="327"/>
      <c r="P717" s="327"/>
      <c r="Q717" s="327"/>
      <c r="R717" s="327"/>
      <c r="S717" s="327"/>
    </row>
    <row r="718" spans="2:19" s="297" customFormat="1" x14ac:dyDescent="0.25">
      <c r="B718" s="327"/>
      <c r="C718" s="327"/>
      <c r="D718" s="327"/>
      <c r="E718" s="327"/>
      <c r="F718" s="327"/>
      <c r="G718" s="327"/>
      <c r="H718" s="327"/>
      <c r="I718" s="327"/>
      <c r="J718" s="327"/>
      <c r="K718" s="327"/>
      <c r="L718" s="327"/>
      <c r="M718" s="327"/>
      <c r="N718" s="327"/>
      <c r="O718" s="327"/>
      <c r="P718" s="327"/>
      <c r="Q718" s="327"/>
      <c r="R718" s="327"/>
      <c r="S718" s="327"/>
    </row>
    <row r="719" spans="2:19" s="297" customFormat="1" x14ac:dyDescent="0.25">
      <c r="B719" s="327"/>
      <c r="C719" s="327"/>
      <c r="D719" s="327"/>
      <c r="E719" s="327"/>
      <c r="F719" s="327"/>
      <c r="G719" s="327"/>
      <c r="H719" s="327"/>
      <c r="I719" s="327"/>
      <c r="J719" s="327"/>
      <c r="K719" s="327"/>
      <c r="L719" s="327"/>
      <c r="M719" s="327"/>
      <c r="N719" s="327"/>
      <c r="O719" s="327"/>
      <c r="P719" s="327"/>
      <c r="Q719" s="327"/>
      <c r="R719" s="327"/>
      <c r="S719" s="327"/>
    </row>
    <row r="720" spans="2:19" s="297" customFormat="1" x14ac:dyDescent="0.25">
      <c r="B720" s="327"/>
      <c r="C720" s="327"/>
      <c r="D720" s="327"/>
      <c r="E720" s="327"/>
      <c r="F720" s="327"/>
      <c r="G720" s="327"/>
      <c r="H720" s="327"/>
      <c r="I720" s="327"/>
      <c r="J720" s="327"/>
      <c r="K720" s="327"/>
      <c r="L720" s="327"/>
      <c r="M720" s="327"/>
      <c r="N720" s="327"/>
      <c r="O720" s="327"/>
      <c r="P720" s="327"/>
      <c r="Q720" s="327"/>
      <c r="R720" s="327"/>
      <c r="S720" s="327"/>
    </row>
    <row r="721" spans="2:19" s="297" customFormat="1" x14ac:dyDescent="0.25">
      <c r="B721" s="327"/>
      <c r="C721" s="327"/>
      <c r="D721" s="327"/>
      <c r="E721" s="327"/>
      <c r="F721" s="327"/>
      <c r="G721" s="327"/>
      <c r="H721" s="327"/>
      <c r="I721" s="327"/>
      <c r="J721" s="327"/>
      <c r="K721" s="327"/>
      <c r="L721" s="327"/>
      <c r="M721" s="327"/>
      <c r="N721" s="327"/>
      <c r="O721" s="327"/>
      <c r="P721" s="327"/>
      <c r="Q721" s="327"/>
      <c r="R721" s="327"/>
      <c r="S721" s="327"/>
    </row>
    <row r="722" spans="2:19" s="297" customFormat="1" x14ac:dyDescent="0.25">
      <c r="B722" s="327"/>
      <c r="C722" s="327"/>
      <c r="D722" s="327"/>
      <c r="E722" s="327"/>
      <c r="F722" s="327"/>
      <c r="G722" s="327"/>
      <c r="H722" s="327"/>
      <c r="I722" s="327"/>
      <c r="J722" s="327"/>
      <c r="K722" s="327"/>
      <c r="L722" s="327"/>
      <c r="M722" s="327"/>
      <c r="N722" s="327"/>
      <c r="O722" s="327"/>
      <c r="P722" s="327"/>
      <c r="Q722" s="327"/>
      <c r="R722" s="327"/>
      <c r="S722" s="327"/>
    </row>
    <row r="723" spans="2:19" s="297" customFormat="1" x14ac:dyDescent="0.25">
      <c r="B723" s="327"/>
      <c r="C723" s="327"/>
      <c r="D723" s="327"/>
      <c r="E723" s="327"/>
      <c r="F723" s="327"/>
      <c r="G723" s="327"/>
      <c r="H723" s="327"/>
      <c r="I723" s="327"/>
      <c r="J723" s="327"/>
      <c r="K723" s="327"/>
      <c r="L723" s="327"/>
      <c r="M723" s="327"/>
      <c r="N723" s="327"/>
      <c r="O723" s="327"/>
      <c r="P723" s="327"/>
      <c r="Q723" s="327"/>
      <c r="R723" s="327"/>
      <c r="S723" s="327"/>
    </row>
    <row r="724" spans="2:19" s="297" customFormat="1" x14ac:dyDescent="0.25">
      <c r="B724" s="327"/>
      <c r="C724" s="327"/>
      <c r="D724" s="327"/>
      <c r="E724" s="327"/>
      <c r="F724" s="327"/>
      <c r="G724" s="327"/>
      <c r="H724" s="327"/>
      <c r="I724" s="327"/>
      <c r="J724" s="327"/>
      <c r="K724" s="327"/>
      <c r="L724" s="327"/>
      <c r="M724" s="327"/>
      <c r="N724" s="327"/>
      <c r="O724" s="327"/>
      <c r="P724" s="327"/>
      <c r="Q724" s="327"/>
      <c r="R724" s="327"/>
      <c r="S724" s="327"/>
    </row>
    <row r="725" spans="2:19" s="297" customFormat="1" x14ac:dyDescent="0.25">
      <c r="B725" s="327"/>
      <c r="C725" s="327"/>
      <c r="D725" s="327"/>
      <c r="E725" s="327"/>
      <c r="F725" s="327"/>
      <c r="G725" s="327"/>
      <c r="H725" s="327"/>
      <c r="I725" s="327"/>
      <c r="J725" s="327"/>
      <c r="K725" s="327"/>
      <c r="L725" s="327"/>
      <c r="M725" s="327"/>
      <c r="N725" s="327"/>
      <c r="O725" s="327"/>
      <c r="P725" s="327"/>
      <c r="Q725" s="327"/>
      <c r="R725" s="327"/>
      <c r="S725" s="327"/>
    </row>
    <row r="726" spans="2:19" s="297" customFormat="1" x14ac:dyDescent="0.25">
      <c r="B726" s="327"/>
      <c r="C726" s="327"/>
      <c r="D726" s="327"/>
      <c r="E726" s="327"/>
      <c r="F726" s="327"/>
      <c r="G726" s="327"/>
      <c r="H726" s="327"/>
      <c r="I726" s="327"/>
      <c r="J726" s="327"/>
      <c r="K726" s="327"/>
      <c r="L726" s="327"/>
      <c r="M726" s="327"/>
      <c r="N726" s="327"/>
      <c r="O726" s="327"/>
      <c r="P726" s="327"/>
      <c r="Q726" s="327"/>
      <c r="R726" s="327"/>
      <c r="S726" s="327"/>
    </row>
    <row r="727" spans="2:19" s="297" customFormat="1" x14ac:dyDescent="0.25">
      <c r="B727" s="327"/>
      <c r="C727" s="327"/>
      <c r="D727" s="327"/>
      <c r="E727" s="327"/>
      <c r="F727" s="327"/>
      <c r="G727" s="327"/>
      <c r="H727" s="327"/>
      <c r="I727" s="327"/>
      <c r="J727" s="327"/>
      <c r="K727" s="327"/>
      <c r="L727" s="327"/>
      <c r="M727" s="327"/>
      <c r="N727" s="327"/>
      <c r="O727" s="327"/>
      <c r="P727" s="327"/>
      <c r="Q727" s="327"/>
      <c r="R727" s="327"/>
      <c r="S727" s="327"/>
    </row>
    <row r="728" spans="2:19" s="297" customFormat="1" x14ac:dyDescent="0.25">
      <c r="B728" s="327"/>
      <c r="C728" s="327"/>
      <c r="D728" s="327"/>
      <c r="E728" s="327"/>
      <c r="F728" s="327"/>
      <c r="G728" s="327"/>
      <c r="H728" s="327"/>
      <c r="I728" s="327"/>
      <c r="J728" s="327"/>
      <c r="K728" s="327"/>
      <c r="L728" s="327"/>
      <c r="M728" s="327"/>
      <c r="N728" s="327"/>
      <c r="O728" s="327"/>
      <c r="P728" s="327"/>
      <c r="Q728" s="327"/>
      <c r="R728" s="327"/>
      <c r="S728" s="327"/>
    </row>
    <row r="729" spans="2:19" s="297" customFormat="1" x14ac:dyDescent="0.25">
      <c r="B729" s="327"/>
      <c r="C729" s="327"/>
      <c r="D729" s="327"/>
      <c r="E729" s="327"/>
      <c r="F729" s="327"/>
      <c r="G729" s="327"/>
      <c r="H729" s="327"/>
      <c r="I729" s="327"/>
      <c r="J729" s="327"/>
      <c r="K729" s="327"/>
      <c r="L729" s="327"/>
      <c r="M729" s="327"/>
      <c r="N729" s="327"/>
      <c r="O729" s="327"/>
      <c r="P729" s="327"/>
      <c r="Q729" s="327"/>
      <c r="R729" s="327"/>
      <c r="S729" s="327"/>
    </row>
    <row r="730" spans="2:19" s="297" customFormat="1" x14ac:dyDescent="0.25">
      <c r="B730" s="327"/>
      <c r="C730" s="327"/>
      <c r="D730" s="327"/>
      <c r="E730" s="327"/>
      <c r="F730" s="327"/>
      <c r="G730" s="327"/>
      <c r="H730" s="327"/>
      <c r="I730" s="327"/>
      <c r="J730" s="327"/>
      <c r="K730" s="327"/>
      <c r="L730" s="327"/>
      <c r="M730" s="327"/>
      <c r="N730" s="327"/>
      <c r="O730" s="327"/>
      <c r="P730" s="327"/>
      <c r="Q730" s="327"/>
      <c r="R730" s="327"/>
      <c r="S730" s="327"/>
    </row>
    <row r="731" spans="2:19" s="297" customFormat="1" x14ac:dyDescent="0.25">
      <c r="B731" s="327"/>
      <c r="C731" s="327"/>
      <c r="D731" s="327"/>
      <c r="E731" s="327"/>
      <c r="F731" s="327"/>
      <c r="G731" s="327"/>
      <c r="H731" s="327"/>
      <c r="I731" s="327"/>
      <c r="J731" s="327"/>
      <c r="K731" s="327"/>
      <c r="L731" s="327"/>
      <c r="M731" s="327"/>
      <c r="N731" s="327"/>
      <c r="O731" s="327"/>
      <c r="P731" s="327"/>
      <c r="Q731" s="327"/>
      <c r="R731" s="327"/>
      <c r="S731" s="327"/>
    </row>
    <row r="732" spans="2:19" s="297" customFormat="1" x14ac:dyDescent="0.25">
      <c r="B732" s="327"/>
      <c r="C732" s="327"/>
      <c r="D732" s="327"/>
      <c r="E732" s="327"/>
      <c r="F732" s="327"/>
      <c r="G732" s="327"/>
      <c r="H732" s="327"/>
      <c r="I732" s="327"/>
      <c r="J732" s="327"/>
      <c r="K732" s="327"/>
      <c r="L732" s="327"/>
      <c r="M732" s="327"/>
      <c r="N732" s="327"/>
      <c r="O732" s="327"/>
      <c r="P732" s="327"/>
      <c r="Q732" s="327"/>
      <c r="R732" s="327"/>
      <c r="S732" s="327"/>
    </row>
    <row r="733" spans="2:19" s="297" customFormat="1" x14ac:dyDescent="0.25">
      <c r="B733" s="327"/>
      <c r="C733" s="327"/>
      <c r="D733" s="327"/>
      <c r="E733" s="327"/>
      <c r="F733" s="327"/>
      <c r="G733" s="327"/>
      <c r="H733" s="327"/>
      <c r="I733" s="327"/>
      <c r="J733" s="327"/>
      <c r="K733" s="327"/>
      <c r="L733" s="327"/>
      <c r="M733" s="327"/>
      <c r="N733" s="327"/>
      <c r="O733" s="327"/>
      <c r="P733" s="327"/>
      <c r="Q733" s="327"/>
      <c r="R733" s="327"/>
      <c r="S733" s="327"/>
    </row>
    <row r="734" spans="2:19" s="297" customFormat="1" x14ac:dyDescent="0.25">
      <c r="B734" s="327"/>
      <c r="C734" s="327"/>
      <c r="D734" s="327"/>
      <c r="E734" s="327"/>
      <c r="F734" s="327"/>
      <c r="G734" s="327"/>
      <c r="H734" s="327"/>
      <c r="I734" s="327"/>
      <c r="J734" s="327"/>
      <c r="K734" s="327"/>
      <c r="L734" s="327"/>
      <c r="M734" s="327"/>
      <c r="N734" s="327"/>
      <c r="O734" s="327"/>
      <c r="P734" s="327"/>
      <c r="Q734" s="327"/>
      <c r="R734" s="327"/>
      <c r="S734" s="327"/>
    </row>
    <row r="735" spans="2:19" s="297" customFormat="1" x14ac:dyDescent="0.25">
      <c r="B735" s="327"/>
      <c r="C735" s="327"/>
      <c r="D735" s="327"/>
      <c r="E735" s="327"/>
      <c r="F735" s="327"/>
      <c r="G735" s="327"/>
      <c r="H735" s="327"/>
      <c r="I735" s="327"/>
      <c r="J735" s="327"/>
      <c r="K735" s="327"/>
      <c r="L735" s="327"/>
      <c r="M735" s="327"/>
      <c r="N735" s="327"/>
      <c r="O735" s="327"/>
      <c r="P735" s="327"/>
      <c r="Q735" s="327"/>
      <c r="R735" s="327"/>
      <c r="S735" s="327"/>
    </row>
    <row r="736" spans="2:19" s="297" customFormat="1" x14ac:dyDescent="0.25">
      <c r="B736" s="327"/>
      <c r="C736" s="327"/>
      <c r="D736" s="327"/>
      <c r="E736" s="327"/>
      <c r="F736" s="327"/>
      <c r="G736" s="327"/>
      <c r="H736" s="327"/>
      <c r="I736" s="327"/>
      <c r="J736" s="327"/>
      <c r="K736" s="327"/>
      <c r="L736" s="327"/>
      <c r="M736" s="327"/>
      <c r="N736" s="327"/>
      <c r="O736" s="327"/>
      <c r="P736" s="327"/>
      <c r="Q736" s="327"/>
      <c r="R736" s="327"/>
      <c r="S736" s="327"/>
    </row>
    <row r="737" spans="2:19" s="297" customFormat="1" x14ac:dyDescent="0.25">
      <c r="B737" s="327"/>
      <c r="C737" s="327"/>
      <c r="D737" s="327"/>
      <c r="E737" s="327"/>
      <c r="F737" s="327"/>
      <c r="G737" s="327"/>
      <c r="H737" s="327"/>
      <c r="I737" s="327"/>
      <c r="J737" s="327"/>
      <c r="K737" s="327"/>
      <c r="L737" s="327"/>
      <c r="M737" s="327"/>
      <c r="N737" s="327"/>
      <c r="O737" s="327"/>
      <c r="P737" s="327"/>
      <c r="Q737" s="327"/>
      <c r="R737" s="327"/>
      <c r="S737" s="327"/>
    </row>
    <row r="738" spans="2:19" s="297" customFormat="1" x14ac:dyDescent="0.25">
      <c r="B738" s="327"/>
      <c r="C738" s="327"/>
      <c r="D738" s="327"/>
      <c r="E738" s="327"/>
      <c r="F738" s="327"/>
      <c r="G738" s="327"/>
      <c r="H738" s="327"/>
      <c r="I738" s="327"/>
      <c r="J738" s="327"/>
      <c r="K738" s="327"/>
      <c r="L738" s="327"/>
      <c r="M738" s="327"/>
      <c r="N738" s="327"/>
      <c r="O738" s="327"/>
      <c r="P738" s="327"/>
      <c r="Q738" s="327"/>
      <c r="R738" s="327"/>
      <c r="S738" s="327"/>
    </row>
    <row r="739" spans="2:19" s="297" customFormat="1" x14ac:dyDescent="0.25">
      <c r="B739" s="327"/>
      <c r="C739" s="327"/>
      <c r="D739" s="327"/>
      <c r="E739" s="327"/>
      <c r="F739" s="327"/>
      <c r="G739" s="327"/>
      <c r="H739" s="327"/>
      <c r="I739" s="327"/>
      <c r="J739" s="327"/>
      <c r="K739" s="327"/>
      <c r="L739" s="327"/>
      <c r="M739" s="327"/>
      <c r="N739" s="327"/>
      <c r="O739" s="327"/>
      <c r="P739" s="327"/>
      <c r="Q739" s="327"/>
      <c r="R739" s="327"/>
      <c r="S739" s="327"/>
    </row>
    <row r="740" spans="2:19" s="297" customFormat="1" x14ac:dyDescent="0.25">
      <c r="B740" s="327"/>
      <c r="C740" s="327"/>
      <c r="D740" s="327"/>
      <c r="E740" s="327"/>
      <c r="F740" s="327"/>
      <c r="G740" s="327"/>
      <c r="H740" s="327"/>
      <c r="I740" s="327"/>
      <c r="J740" s="327"/>
      <c r="K740" s="327"/>
      <c r="L740" s="327"/>
      <c r="M740" s="327"/>
      <c r="N740" s="327"/>
      <c r="O740" s="327"/>
      <c r="P740" s="327"/>
      <c r="Q740" s="327"/>
      <c r="R740" s="327"/>
      <c r="S740" s="327"/>
    </row>
    <row r="741" spans="2:19" s="297" customFormat="1" x14ac:dyDescent="0.25">
      <c r="B741" s="327"/>
      <c r="C741" s="327"/>
      <c r="D741" s="327"/>
      <c r="E741" s="327"/>
      <c r="F741" s="327"/>
      <c r="G741" s="327"/>
      <c r="H741" s="327"/>
      <c r="I741" s="327"/>
      <c r="J741" s="327"/>
      <c r="K741" s="327"/>
      <c r="L741" s="327"/>
      <c r="M741" s="327"/>
      <c r="N741" s="327"/>
      <c r="O741" s="327"/>
      <c r="P741" s="327"/>
      <c r="Q741" s="327"/>
      <c r="R741" s="327"/>
      <c r="S741" s="327"/>
    </row>
    <row r="742" spans="2:19" s="297" customFormat="1" x14ac:dyDescent="0.25">
      <c r="B742" s="327"/>
      <c r="C742" s="327"/>
      <c r="D742" s="327"/>
      <c r="E742" s="327"/>
      <c r="F742" s="327"/>
      <c r="G742" s="327"/>
      <c r="H742" s="327"/>
      <c r="I742" s="327"/>
      <c r="J742" s="327"/>
      <c r="K742" s="327"/>
      <c r="L742" s="327"/>
      <c r="M742" s="327"/>
      <c r="N742" s="327"/>
      <c r="O742" s="327"/>
      <c r="P742" s="327"/>
      <c r="Q742" s="327"/>
      <c r="R742" s="327"/>
      <c r="S742" s="327"/>
    </row>
    <row r="743" spans="2:19" s="297" customFormat="1" x14ac:dyDescent="0.25">
      <c r="B743" s="327"/>
      <c r="C743" s="327"/>
      <c r="D743" s="327"/>
      <c r="E743" s="327"/>
      <c r="F743" s="327"/>
      <c r="G743" s="327"/>
      <c r="H743" s="327"/>
      <c r="I743" s="327"/>
      <c r="J743" s="327"/>
      <c r="K743" s="327"/>
      <c r="L743" s="327"/>
      <c r="M743" s="327"/>
      <c r="N743" s="327"/>
      <c r="O743" s="327"/>
      <c r="P743" s="327"/>
      <c r="Q743" s="327"/>
      <c r="R743" s="327"/>
      <c r="S743" s="327"/>
    </row>
    <row r="744" spans="2:19" s="297" customFormat="1" x14ac:dyDescent="0.25">
      <c r="B744" s="327"/>
      <c r="C744" s="327"/>
      <c r="D744" s="327"/>
      <c r="E744" s="327"/>
      <c r="F744" s="327"/>
      <c r="G744" s="327"/>
      <c r="H744" s="327"/>
      <c r="I744" s="327"/>
      <c r="J744" s="327"/>
      <c r="K744" s="327"/>
      <c r="L744" s="327"/>
      <c r="M744" s="327"/>
      <c r="N744" s="327"/>
      <c r="O744" s="327"/>
      <c r="P744" s="327"/>
      <c r="Q744" s="327"/>
      <c r="R744" s="327"/>
      <c r="S744" s="327"/>
    </row>
    <row r="745" spans="2:19" s="297" customFormat="1" x14ac:dyDescent="0.25">
      <c r="B745" s="327"/>
      <c r="C745" s="327"/>
      <c r="D745" s="327"/>
      <c r="E745" s="327"/>
      <c r="F745" s="327"/>
      <c r="G745" s="327"/>
      <c r="H745" s="327"/>
      <c r="I745" s="327"/>
      <c r="J745" s="327"/>
      <c r="K745" s="327"/>
      <c r="L745" s="327"/>
      <c r="M745" s="327"/>
      <c r="N745" s="327"/>
      <c r="O745" s="327"/>
      <c r="P745" s="327"/>
      <c r="Q745" s="327"/>
      <c r="R745" s="327"/>
      <c r="S745" s="327"/>
    </row>
    <row r="746" spans="2:19" s="297" customFormat="1" x14ac:dyDescent="0.25">
      <c r="B746" s="327"/>
      <c r="C746" s="327"/>
      <c r="D746" s="327"/>
      <c r="E746" s="327"/>
      <c r="F746" s="327"/>
      <c r="G746" s="327"/>
      <c r="H746" s="327"/>
      <c r="I746" s="327"/>
      <c r="J746" s="327"/>
      <c r="K746" s="327"/>
      <c r="L746" s="327"/>
      <c r="M746" s="327"/>
      <c r="N746" s="327"/>
      <c r="O746" s="327"/>
      <c r="P746" s="327"/>
      <c r="Q746" s="327"/>
      <c r="R746" s="327"/>
      <c r="S746" s="327"/>
    </row>
    <row r="747" spans="2:19" s="297" customFormat="1" x14ac:dyDescent="0.25">
      <c r="B747" s="327"/>
      <c r="C747" s="327"/>
      <c r="D747" s="327"/>
      <c r="E747" s="327"/>
      <c r="F747" s="327"/>
      <c r="G747" s="327"/>
      <c r="H747" s="327"/>
      <c r="I747" s="327"/>
      <c r="J747" s="327"/>
      <c r="K747" s="327"/>
      <c r="L747" s="327"/>
      <c r="M747" s="327"/>
      <c r="N747" s="327"/>
      <c r="O747" s="327"/>
      <c r="P747" s="327"/>
      <c r="Q747" s="327"/>
      <c r="R747" s="327"/>
      <c r="S747" s="327"/>
    </row>
    <row r="748" spans="2:19" s="297" customFormat="1" x14ac:dyDescent="0.25">
      <c r="B748" s="327"/>
      <c r="C748" s="327"/>
      <c r="D748" s="327"/>
      <c r="E748" s="327"/>
      <c r="F748" s="327"/>
      <c r="G748" s="327"/>
      <c r="H748" s="327"/>
      <c r="I748" s="327"/>
      <c r="J748" s="327"/>
      <c r="K748" s="327"/>
      <c r="L748" s="327"/>
      <c r="M748" s="327"/>
      <c r="N748" s="327"/>
      <c r="O748" s="327"/>
      <c r="P748" s="327"/>
      <c r="Q748" s="327"/>
      <c r="R748" s="327"/>
      <c r="S748" s="327"/>
    </row>
    <row r="749" spans="2:19" s="297" customFormat="1" x14ac:dyDescent="0.25">
      <c r="B749" s="327"/>
      <c r="C749" s="327"/>
      <c r="D749" s="327"/>
      <c r="E749" s="327"/>
      <c r="F749" s="327"/>
      <c r="G749" s="327"/>
      <c r="H749" s="327"/>
      <c r="I749" s="327"/>
      <c r="J749" s="327"/>
      <c r="K749" s="327"/>
      <c r="L749" s="327"/>
      <c r="M749" s="327"/>
      <c r="N749" s="327"/>
      <c r="O749" s="327"/>
      <c r="P749" s="327"/>
      <c r="Q749" s="327"/>
      <c r="R749" s="327"/>
      <c r="S749" s="327"/>
    </row>
    <row r="750" spans="2:19" s="297" customFormat="1" x14ac:dyDescent="0.25">
      <c r="B750" s="327"/>
      <c r="C750" s="327"/>
      <c r="D750" s="327"/>
      <c r="E750" s="327"/>
      <c r="F750" s="327"/>
      <c r="G750" s="327"/>
      <c r="H750" s="327"/>
      <c r="I750" s="327"/>
      <c r="J750" s="327"/>
      <c r="K750" s="327"/>
      <c r="L750" s="327"/>
      <c r="M750" s="327"/>
      <c r="N750" s="327"/>
      <c r="O750" s="327"/>
      <c r="P750" s="327"/>
      <c r="Q750" s="327"/>
      <c r="R750" s="327"/>
      <c r="S750" s="327"/>
    </row>
    <row r="751" spans="2:19" s="297" customFormat="1" x14ac:dyDescent="0.25">
      <c r="B751" s="327"/>
      <c r="C751" s="327"/>
      <c r="D751" s="327"/>
      <c r="E751" s="327"/>
      <c r="F751" s="327"/>
      <c r="G751" s="327"/>
      <c r="H751" s="327"/>
      <c r="I751" s="327"/>
      <c r="J751" s="327"/>
      <c r="K751" s="327"/>
      <c r="L751" s="327"/>
      <c r="M751" s="327"/>
      <c r="N751" s="327"/>
      <c r="O751" s="327"/>
      <c r="P751" s="327"/>
      <c r="Q751" s="327"/>
      <c r="R751" s="327"/>
      <c r="S751" s="327"/>
    </row>
    <row r="752" spans="2:19" s="297" customFormat="1" x14ac:dyDescent="0.25">
      <c r="B752" s="327"/>
      <c r="C752" s="327"/>
      <c r="D752" s="327"/>
      <c r="E752" s="327"/>
      <c r="F752" s="327"/>
      <c r="G752" s="327"/>
      <c r="H752" s="327"/>
      <c r="I752" s="327"/>
      <c r="J752" s="327"/>
      <c r="K752" s="327"/>
      <c r="L752" s="327"/>
      <c r="M752" s="327"/>
      <c r="N752" s="327"/>
      <c r="O752" s="327"/>
      <c r="P752" s="327"/>
      <c r="Q752" s="327"/>
      <c r="R752" s="327"/>
      <c r="S752" s="327"/>
    </row>
    <row r="753" spans="2:19" s="297" customFormat="1" x14ac:dyDescent="0.25">
      <c r="B753" s="327"/>
      <c r="C753" s="327"/>
      <c r="D753" s="327"/>
      <c r="E753" s="327"/>
      <c r="F753" s="327"/>
      <c r="G753" s="327"/>
      <c r="H753" s="327"/>
      <c r="I753" s="327"/>
      <c r="J753" s="327"/>
      <c r="K753" s="327"/>
      <c r="L753" s="327"/>
      <c r="M753" s="327"/>
      <c r="N753" s="327"/>
      <c r="O753" s="327"/>
      <c r="P753" s="327"/>
      <c r="Q753" s="327"/>
      <c r="R753" s="327"/>
      <c r="S753" s="327"/>
    </row>
    <row r="754" spans="2:19" s="297" customFormat="1" x14ac:dyDescent="0.25">
      <c r="B754" s="327"/>
      <c r="C754" s="327"/>
      <c r="D754" s="327"/>
      <c r="E754" s="327"/>
      <c r="F754" s="327"/>
      <c r="G754" s="327"/>
      <c r="H754" s="327"/>
      <c r="I754" s="327"/>
      <c r="J754" s="327"/>
      <c r="K754" s="327"/>
      <c r="L754" s="327"/>
      <c r="M754" s="327"/>
      <c r="N754" s="327"/>
      <c r="O754" s="327"/>
      <c r="P754" s="327"/>
      <c r="Q754" s="327"/>
      <c r="R754" s="327"/>
      <c r="S754" s="327"/>
    </row>
    <row r="755" spans="2:19" s="297" customFormat="1" x14ac:dyDescent="0.25">
      <c r="B755" s="327"/>
      <c r="C755" s="327"/>
      <c r="D755" s="327"/>
      <c r="E755" s="327"/>
      <c r="F755" s="327"/>
      <c r="G755" s="327"/>
      <c r="H755" s="327"/>
      <c r="I755" s="327"/>
      <c r="J755" s="327"/>
      <c r="K755" s="327"/>
      <c r="L755" s="327"/>
      <c r="M755" s="327"/>
      <c r="N755" s="327"/>
      <c r="O755" s="327"/>
      <c r="P755" s="327"/>
      <c r="Q755" s="327"/>
      <c r="R755" s="327"/>
      <c r="S755" s="327"/>
    </row>
    <row r="756" spans="2:19" s="297" customFormat="1" x14ac:dyDescent="0.25">
      <c r="B756" s="327"/>
      <c r="C756" s="327"/>
      <c r="D756" s="327"/>
      <c r="E756" s="327"/>
      <c r="F756" s="327"/>
      <c r="G756" s="327"/>
      <c r="H756" s="327"/>
      <c r="I756" s="327"/>
      <c r="J756" s="327"/>
      <c r="K756" s="327"/>
      <c r="L756" s="327"/>
      <c r="M756" s="327"/>
      <c r="N756" s="327"/>
      <c r="O756" s="327"/>
      <c r="P756" s="327"/>
      <c r="Q756" s="327"/>
      <c r="R756" s="327"/>
      <c r="S756" s="327"/>
    </row>
    <row r="757" spans="2:19" s="297" customFormat="1" x14ac:dyDescent="0.25">
      <c r="B757" s="327"/>
      <c r="C757" s="327"/>
      <c r="D757" s="327"/>
      <c r="E757" s="327"/>
      <c r="F757" s="327"/>
      <c r="G757" s="327"/>
      <c r="H757" s="327"/>
      <c r="I757" s="327"/>
      <c r="J757" s="327"/>
      <c r="K757" s="327"/>
      <c r="L757" s="327"/>
      <c r="M757" s="327"/>
      <c r="N757" s="327"/>
      <c r="O757" s="327"/>
      <c r="P757" s="327"/>
      <c r="Q757" s="327"/>
      <c r="R757" s="327"/>
      <c r="S757" s="327"/>
    </row>
    <row r="758" spans="2:19" s="297" customFormat="1" x14ac:dyDescent="0.25">
      <c r="B758" s="327"/>
      <c r="C758" s="327"/>
      <c r="D758" s="327"/>
      <c r="E758" s="327"/>
      <c r="F758" s="327"/>
      <c r="G758" s="327"/>
      <c r="H758" s="327"/>
      <c r="I758" s="327"/>
      <c r="J758" s="327"/>
      <c r="K758" s="327"/>
      <c r="L758" s="327"/>
      <c r="M758" s="327"/>
      <c r="N758" s="327"/>
      <c r="O758" s="327"/>
      <c r="P758" s="327"/>
      <c r="Q758" s="327"/>
      <c r="R758" s="327"/>
      <c r="S758" s="327"/>
    </row>
    <row r="759" spans="2:19" s="297" customFormat="1" x14ac:dyDescent="0.25">
      <c r="B759" s="327"/>
      <c r="C759" s="327"/>
      <c r="D759" s="327"/>
      <c r="E759" s="327"/>
      <c r="F759" s="327"/>
      <c r="G759" s="327"/>
      <c r="H759" s="327"/>
      <c r="I759" s="327"/>
      <c r="J759" s="327"/>
      <c r="K759" s="327"/>
      <c r="L759" s="327"/>
      <c r="M759" s="327"/>
      <c r="N759" s="327"/>
      <c r="O759" s="327"/>
      <c r="P759" s="327"/>
      <c r="Q759" s="327"/>
      <c r="R759" s="327"/>
      <c r="S759" s="327"/>
    </row>
    <row r="760" spans="2:19" s="297" customFormat="1" x14ac:dyDescent="0.25">
      <c r="B760" s="327"/>
      <c r="C760" s="327"/>
      <c r="D760" s="327"/>
      <c r="E760" s="327"/>
      <c r="F760" s="327"/>
      <c r="G760" s="327"/>
      <c r="H760" s="327"/>
      <c r="I760" s="327"/>
      <c r="J760" s="327"/>
      <c r="K760" s="327"/>
      <c r="L760" s="327"/>
      <c r="M760" s="327"/>
      <c r="N760" s="327"/>
      <c r="O760" s="327"/>
      <c r="P760" s="327"/>
      <c r="Q760" s="327"/>
      <c r="R760" s="327"/>
      <c r="S760" s="327"/>
    </row>
    <row r="761" spans="2:19" s="297" customFormat="1" x14ac:dyDescent="0.25">
      <c r="B761" s="327"/>
      <c r="C761" s="327"/>
      <c r="D761" s="327"/>
      <c r="E761" s="327"/>
      <c r="F761" s="327"/>
      <c r="G761" s="327"/>
      <c r="H761" s="327"/>
      <c r="I761" s="327"/>
      <c r="J761" s="327"/>
      <c r="K761" s="327"/>
      <c r="L761" s="327"/>
      <c r="M761" s="327"/>
      <c r="N761" s="327"/>
      <c r="O761" s="327"/>
      <c r="P761" s="327"/>
      <c r="Q761" s="327"/>
      <c r="R761" s="327"/>
      <c r="S761" s="327"/>
    </row>
    <row r="762" spans="2:19" s="297" customFormat="1" x14ac:dyDescent="0.25">
      <c r="B762" s="327"/>
      <c r="C762" s="327"/>
      <c r="D762" s="327"/>
      <c r="E762" s="327"/>
      <c r="F762" s="327"/>
      <c r="G762" s="327"/>
      <c r="H762" s="327"/>
      <c r="I762" s="327"/>
      <c r="J762" s="327"/>
      <c r="K762" s="327"/>
      <c r="L762" s="327"/>
      <c r="M762" s="327"/>
      <c r="N762" s="327"/>
      <c r="O762" s="327"/>
      <c r="P762" s="327"/>
      <c r="Q762" s="327"/>
      <c r="R762" s="327"/>
      <c r="S762" s="327"/>
    </row>
    <row r="763" spans="2:19" s="297" customFormat="1" x14ac:dyDescent="0.25">
      <c r="B763" s="327"/>
      <c r="C763" s="327"/>
      <c r="D763" s="327"/>
      <c r="E763" s="327"/>
      <c r="F763" s="327"/>
      <c r="G763" s="327"/>
      <c r="H763" s="327"/>
      <c r="I763" s="327"/>
      <c r="J763" s="327"/>
      <c r="K763" s="327"/>
      <c r="L763" s="327"/>
      <c r="M763" s="327"/>
      <c r="N763" s="327"/>
      <c r="O763" s="327"/>
      <c r="P763" s="327"/>
      <c r="Q763" s="327"/>
      <c r="R763" s="327"/>
      <c r="S763" s="327"/>
    </row>
    <row r="764" spans="2:19" s="297" customFormat="1" x14ac:dyDescent="0.25">
      <c r="B764" s="327"/>
      <c r="C764" s="327"/>
      <c r="D764" s="327"/>
      <c r="E764" s="327"/>
      <c r="F764" s="327"/>
      <c r="G764" s="327"/>
      <c r="H764" s="327"/>
      <c r="I764" s="327"/>
      <c r="J764" s="327"/>
      <c r="K764" s="327"/>
      <c r="L764" s="327"/>
      <c r="M764" s="327"/>
      <c r="N764" s="327"/>
      <c r="O764" s="327"/>
      <c r="P764" s="327"/>
      <c r="Q764" s="327"/>
      <c r="R764" s="327"/>
      <c r="S764" s="327"/>
    </row>
    <row r="765" spans="2:19" s="297" customFormat="1" x14ac:dyDescent="0.25">
      <c r="B765" s="327"/>
      <c r="C765" s="327"/>
      <c r="D765" s="327"/>
      <c r="E765" s="327"/>
      <c r="F765" s="327"/>
      <c r="G765" s="327"/>
      <c r="H765" s="327"/>
      <c r="I765" s="327"/>
      <c r="J765" s="327"/>
      <c r="K765" s="327"/>
      <c r="L765" s="327"/>
      <c r="M765" s="327"/>
      <c r="N765" s="327"/>
      <c r="O765" s="327"/>
      <c r="P765" s="327"/>
      <c r="Q765" s="327"/>
      <c r="R765" s="327"/>
      <c r="S765" s="327"/>
    </row>
    <row r="766" spans="2:19" s="297" customFormat="1" x14ac:dyDescent="0.25">
      <c r="B766" s="327"/>
      <c r="C766" s="327"/>
      <c r="D766" s="327"/>
      <c r="E766" s="327"/>
      <c r="F766" s="327"/>
      <c r="G766" s="327"/>
      <c r="H766" s="327"/>
      <c r="I766" s="327"/>
      <c r="J766" s="327"/>
      <c r="K766" s="327"/>
      <c r="L766" s="327"/>
      <c r="M766" s="327"/>
      <c r="N766" s="327"/>
      <c r="O766" s="327"/>
      <c r="P766" s="327"/>
      <c r="Q766" s="327"/>
      <c r="R766" s="327"/>
      <c r="S766" s="327"/>
    </row>
    <row r="767" spans="2:19" s="297" customFormat="1" x14ac:dyDescent="0.25">
      <c r="B767" s="327"/>
      <c r="C767" s="327"/>
      <c r="D767" s="327"/>
      <c r="E767" s="327"/>
      <c r="F767" s="327"/>
      <c r="G767" s="327"/>
      <c r="H767" s="327"/>
      <c r="I767" s="327"/>
      <c r="J767" s="327"/>
      <c r="K767" s="327"/>
      <c r="L767" s="327"/>
      <c r="M767" s="327"/>
      <c r="N767" s="327"/>
      <c r="O767" s="327"/>
      <c r="P767" s="327"/>
      <c r="Q767" s="327"/>
      <c r="R767" s="327"/>
      <c r="S767" s="327"/>
    </row>
    <row r="768" spans="2:19" s="297" customFormat="1" x14ac:dyDescent="0.25">
      <c r="B768" s="327"/>
      <c r="C768" s="327"/>
      <c r="D768" s="327"/>
      <c r="E768" s="327"/>
      <c r="F768" s="327"/>
      <c r="G768" s="327"/>
      <c r="H768" s="327"/>
      <c r="I768" s="327"/>
      <c r="J768" s="327"/>
      <c r="K768" s="327"/>
      <c r="L768" s="327"/>
      <c r="M768" s="327"/>
      <c r="N768" s="327"/>
      <c r="O768" s="327"/>
      <c r="P768" s="327"/>
      <c r="Q768" s="327"/>
      <c r="R768" s="327"/>
      <c r="S768" s="327"/>
    </row>
    <row r="769" spans="2:19" s="297" customFormat="1" x14ac:dyDescent="0.25">
      <c r="B769" s="327"/>
      <c r="C769" s="327"/>
      <c r="D769" s="327"/>
      <c r="E769" s="327"/>
      <c r="F769" s="327"/>
      <c r="G769" s="327"/>
      <c r="H769" s="327"/>
      <c r="I769" s="327"/>
      <c r="J769" s="327"/>
      <c r="K769" s="327"/>
      <c r="L769" s="327"/>
      <c r="M769" s="327"/>
      <c r="N769" s="327"/>
      <c r="O769" s="327"/>
      <c r="P769" s="327"/>
      <c r="Q769" s="327"/>
      <c r="R769" s="327"/>
      <c r="S769" s="327"/>
    </row>
    <row r="770" spans="2:19" s="297" customFormat="1" x14ac:dyDescent="0.25">
      <c r="B770" s="327"/>
      <c r="C770" s="327"/>
      <c r="D770" s="327"/>
      <c r="E770" s="327"/>
      <c r="F770" s="327"/>
      <c r="G770" s="327"/>
      <c r="H770" s="327"/>
      <c r="I770" s="327"/>
      <c r="J770" s="327"/>
      <c r="K770" s="327"/>
      <c r="L770" s="327"/>
      <c r="M770" s="327"/>
      <c r="N770" s="327"/>
      <c r="O770" s="327"/>
      <c r="P770" s="327"/>
      <c r="Q770" s="327"/>
      <c r="R770" s="327"/>
      <c r="S770" s="327"/>
    </row>
    <row r="771" spans="2:19" s="297" customFormat="1" x14ac:dyDescent="0.25">
      <c r="B771" s="327"/>
      <c r="C771" s="327"/>
      <c r="D771" s="327"/>
      <c r="E771" s="327"/>
      <c r="F771" s="327"/>
      <c r="G771" s="327"/>
      <c r="H771" s="327"/>
      <c r="I771" s="327"/>
      <c r="J771" s="327"/>
      <c r="K771" s="327"/>
      <c r="L771" s="327"/>
      <c r="M771" s="327"/>
      <c r="N771" s="327"/>
      <c r="O771" s="327"/>
      <c r="P771" s="327"/>
      <c r="Q771" s="327"/>
      <c r="R771" s="327"/>
      <c r="S771" s="327"/>
    </row>
    <row r="772" spans="2:19" s="297" customFormat="1" x14ac:dyDescent="0.25">
      <c r="B772" s="327"/>
      <c r="C772" s="327"/>
      <c r="D772" s="327"/>
      <c r="E772" s="327"/>
      <c r="F772" s="327"/>
      <c r="G772" s="327"/>
      <c r="H772" s="327"/>
      <c r="I772" s="327"/>
      <c r="J772" s="327"/>
      <c r="K772" s="327"/>
      <c r="L772" s="327"/>
      <c r="M772" s="327"/>
      <c r="N772" s="327"/>
      <c r="O772" s="327"/>
      <c r="P772" s="327"/>
      <c r="Q772" s="327"/>
      <c r="R772" s="327"/>
      <c r="S772" s="327"/>
    </row>
    <row r="773" spans="2:19" s="297" customFormat="1" x14ac:dyDescent="0.25">
      <c r="B773" s="327"/>
      <c r="C773" s="327"/>
      <c r="D773" s="327"/>
      <c r="E773" s="327"/>
      <c r="F773" s="327"/>
      <c r="G773" s="327"/>
      <c r="H773" s="327"/>
      <c r="I773" s="327"/>
      <c r="J773" s="327"/>
      <c r="K773" s="327"/>
      <c r="L773" s="327"/>
      <c r="M773" s="327"/>
      <c r="N773" s="327"/>
      <c r="O773" s="327"/>
      <c r="P773" s="327"/>
      <c r="Q773" s="327"/>
      <c r="R773" s="327"/>
      <c r="S773" s="327"/>
    </row>
    <row r="774" spans="2:19" s="297" customFormat="1" x14ac:dyDescent="0.25">
      <c r="B774" s="327"/>
      <c r="C774" s="327"/>
      <c r="D774" s="327"/>
      <c r="E774" s="327"/>
      <c r="F774" s="327"/>
      <c r="G774" s="327"/>
      <c r="H774" s="327"/>
      <c r="I774" s="327"/>
      <c r="J774" s="327"/>
      <c r="K774" s="327"/>
      <c r="L774" s="327"/>
      <c r="M774" s="327"/>
      <c r="N774" s="327"/>
      <c r="O774" s="327"/>
      <c r="P774" s="327"/>
      <c r="Q774" s="327"/>
      <c r="R774" s="327"/>
      <c r="S774" s="327"/>
    </row>
    <row r="775" spans="2:19" s="297" customFormat="1" x14ac:dyDescent="0.25">
      <c r="B775" s="327"/>
      <c r="C775" s="327"/>
      <c r="D775" s="327"/>
      <c r="E775" s="327"/>
      <c r="F775" s="327"/>
      <c r="G775" s="327"/>
      <c r="H775" s="327"/>
      <c r="I775" s="327"/>
      <c r="J775" s="327"/>
      <c r="K775" s="327"/>
      <c r="L775" s="327"/>
      <c r="M775" s="327"/>
      <c r="N775" s="327"/>
      <c r="O775" s="327"/>
      <c r="P775" s="327"/>
      <c r="Q775" s="327"/>
      <c r="R775" s="327"/>
      <c r="S775" s="327"/>
    </row>
    <row r="776" spans="2:19" s="297" customFormat="1" x14ac:dyDescent="0.25">
      <c r="B776" s="327"/>
      <c r="C776" s="327"/>
      <c r="D776" s="327"/>
      <c r="E776" s="327"/>
      <c r="F776" s="327"/>
      <c r="G776" s="327"/>
      <c r="H776" s="327"/>
      <c r="I776" s="327"/>
      <c r="J776" s="327"/>
      <c r="K776" s="327"/>
      <c r="L776" s="327"/>
      <c r="M776" s="327"/>
      <c r="N776" s="327"/>
      <c r="O776" s="327"/>
      <c r="P776" s="327"/>
      <c r="Q776" s="327"/>
      <c r="R776" s="327"/>
      <c r="S776" s="327"/>
    </row>
    <row r="777" spans="2:19" s="297" customFormat="1" x14ac:dyDescent="0.25">
      <c r="B777" s="327"/>
      <c r="C777" s="327"/>
      <c r="D777" s="327"/>
      <c r="E777" s="327"/>
      <c r="F777" s="327"/>
      <c r="G777" s="327"/>
      <c r="H777" s="327"/>
      <c r="I777" s="327"/>
      <c r="J777" s="327"/>
      <c r="K777" s="327"/>
      <c r="L777" s="327"/>
      <c r="M777" s="327"/>
      <c r="N777" s="327"/>
      <c r="O777" s="327"/>
      <c r="P777" s="327"/>
      <c r="Q777" s="327"/>
      <c r="R777" s="327"/>
      <c r="S777" s="327"/>
    </row>
    <row r="778" spans="2:19" s="297" customFormat="1" x14ac:dyDescent="0.25">
      <c r="B778" s="327"/>
      <c r="C778" s="327"/>
      <c r="D778" s="327"/>
      <c r="E778" s="327"/>
      <c r="F778" s="327"/>
      <c r="G778" s="327"/>
      <c r="H778" s="327"/>
      <c r="I778" s="327"/>
      <c r="J778" s="327"/>
      <c r="K778" s="327"/>
      <c r="L778" s="327"/>
      <c r="M778" s="327"/>
      <c r="N778" s="327"/>
      <c r="O778" s="327"/>
      <c r="P778" s="327"/>
      <c r="Q778" s="327"/>
      <c r="R778" s="327"/>
      <c r="S778" s="327"/>
    </row>
    <row r="779" spans="2:19" s="297" customFormat="1" x14ac:dyDescent="0.25">
      <c r="B779" s="327"/>
      <c r="C779" s="327"/>
      <c r="D779" s="327"/>
      <c r="E779" s="327"/>
      <c r="F779" s="327"/>
      <c r="G779" s="327"/>
      <c r="H779" s="327"/>
      <c r="I779" s="327"/>
      <c r="J779" s="327"/>
      <c r="K779" s="327"/>
      <c r="L779" s="327"/>
      <c r="M779" s="327"/>
      <c r="N779" s="327"/>
      <c r="O779" s="327"/>
      <c r="P779" s="327"/>
      <c r="Q779" s="327"/>
      <c r="R779" s="327"/>
      <c r="S779" s="327"/>
    </row>
    <row r="780" spans="2:19" s="297" customFormat="1" x14ac:dyDescent="0.25">
      <c r="B780" s="327"/>
      <c r="C780" s="327"/>
      <c r="D780" s="327"/>
      <c r="E780" s="327"/>
      <c r="F780" s="327"/>
      <c r="G780" s="327"/>
      <c r="H780" s="327"/>
      <c r="I780" s="327"/>
      <c r="J780" s="327"/>
      <c r="K780" s="327"/>
      <c r="L780" s="327"/>
      <c r="M780" s="327"/>
      <c r="N780" s="327"/>
      <c r="O780" s="327"/>
      <c r="P780" s="327"/>
      <c r="Q780" s="327"/>
      <c r="R780" s="327"/>
      <c r="S780" s="327"/>
    </row>
    <row r="781" spans="2:19" s="297" customFormat="1" x14ac:dyDescent="0.25">
      <c r="B781" s="327"/>
      <c r="C781" s="327"/>
      <c r="D781" s="327"/>
      <c r="E781" s="327"/>
      <c r="F781" s="327"/>
      <c r="G781" s="327"/>
      <c r="H781" s="327"/>
      <c r="I781" s="327"/>
      <c r="J781" s="327"/>
      <c r="K781" s="327"/>
      <c r="L781" s="327"/>
      <c r="M781" s="327"/>
      <c r="N781" s="327"/>
      <c r="O781" s="327"/>
      <c r="P781" s="327"/>
      <c r="Q781" s="327"/>
      <c r="R781" s="327"/>
      <c r="S781" s="327"/>
    </row>
    <row r="782" spans="2:19" s="297" customFormat="1" x14ac:dyDescent="0.25">
      <c r="B782" s="327"/>
      <c r="C782" s="327"/>
      <c r="D782" s="327"/>
      <c r="E782" s="327"/>
      <c r="F782" s="327"/>
      <c r="G782" s="327"/>
      <c r="H782" s="327"/>
      <c r="I782" s="327"/>
      <c r="J782" s="327"/>
      <c r="K782" s="327"/>
      <c r="L782" s="327"/>
      <c r="M782" s="327"/>
      <c r="N782" s="327"/>
      <c r="O782" s="327"/>
      <c r="P782" s="327"/>
      <c r="Q782" s="327"/>
      <c r="R782" s="327"/>
      <c r="S782" s="327"/>
    </row>
    <row r="783" spans="2:19" s="297" customFormat="1" x14ac:dyDescent="0.25">
      <c r="B783" s="327"/>
      <c r="C783" s="327"/>
      <c r="D783" s="327"/>
      <c r="E783" s="327"/>
      <c r="F783" s="327"/>
      <c r="G783" s="327"/>
      <c r="H783" s="327"/>
      <c r="I783" s="327"/>
      <c r="J783" s="327"/>
      <c r="K783" s="327"/>
      <c r="L783" s="327"/>
      <c r="M783" s="327"/>
      <c r="N783" s="327"/>
      <c r="O783" s="327"/>
      <c r="P783" s="327"/>
      <c r="Q783" s="327"/>
      <c r="R783" s="327"/>
      <c r="S783" s="327"/>
    </row>
    <row r="784" spans="2:19" s="297" customFormat="1" x14ac:dyDescent="0.25">
      <c r="B784" s="327"/>
      <c r="C784" s="327"/>
      <c r="D784" s="327"/>
      <c r="E784" s="327"/>
      <c r="F784" s="327"/>
      <c r="G784" s="327"/>
      <c r="H784" s="327"/>
      <c r="I784" s="327"/>
      <c r="J784" s="327"/>
      <c r="K784" s="327"/>
      <c r="L784" s="327"/>
      <c r="M784" s="327"/>
      <c r="N784" s="327"/>
      <c r="O784" s="327"/>
      <c r="P784" s="327"/>
      <c r="Q784" s="327"/>
      <c r="R784" s="327"/>
      <c r="S784" s="327"/>
    </row>
    <row r="785" spans="2:19" s="297" customFormat="1" x14ac:dyDescent="0.25">
      <c r="B785" s="327"/>
      <c r="C785" s="327"/>
      <c r="D785" s="327"/>
      <c r="E785" s="327"/>
      <c r="F785" s="327"/>
      <c r="G785" s="327"/>
      <c r="H785" s="327"/>
      <c r="I785" s="327"/>
      <c r="J785" s="327"/>
      <c r="K785" s="327"/>
      <c r="L785" s="327"/>
      <c r="M785" s="327"/>
      <c r="N785" s="327"/>
      <c r="O785" s="327"/>
      <c r="P785" s="327"/>
      <c r="Q785" s="327"/>
      <c r="R785" s="327"/>
      <c r="S785" s="327"/>
    </row>
    <row r="786" spans="2:19" s="297" customFormat="1" x14ac:dyDescent="0.25">
      <c r="B786" s="327"/>
      <c r="C786" s="327"/>
      <c r="D786" s="327"/>
      <c r="E786" s="327"/>
      <c r="F786" s="327"/>
      <c r="G786" s="327"/>
      <c r="H786" s="327"/>
      <c r="I786" s="327"/>
      <c r="J786" s="327"/>
      <c r="K786" s="327"/>
      <c r="L786" s="327"/>
      <c r="M786" s="327"/>
      <c r="N786" s="327"/>
      <c r="O786" s="327"/>
      <c r="P786" s="327"/>
      <c r="Q786" s="327"/>
      <c r="R786" s="327"/>
      <c r="S786" s="327"/>
    </row>
    <row r="787" spans="2:19" s="297" customFormat="1" x14ac:dyDescent="0.25">
      <c r="B787" s="327"/>
      <c r="C787" s="327"/>
      <c r="D787" s="327"/>
      <c r="E787" s="327"/>
      <c r="F787" s="327"/>
      <c r="G787" s="327"/>
      <c r="H787" s="327"/>
      <c r="I787" s="327"/>
      <c r="J787" s="327"/>
      <c r="K787" s="327"/>
      <c r="L787" s="327"/>
      <c r="M787" s="327"/>
      <c r="N787" s="327"/>
      <c r="O787" s="327"/>
      <c r="P787" s="327"/>
      <c r="Q787" s="327"/>
      <c r="R787" s="327"/>
      <c r="S787" s="327"/>
    </row>
    <row r="788" spans="2:19" s="297" customFormat="1" x14ac:dyDescent="0.25">
      <c r="B788" s="327"/>
      <c r="C788" s="327"/>
      <c r="D788" s="327"/>
      <c r="E788" s="327"/>
      <c r="F788" s="327"/>
      <c r="G788" s="327"/>
      <c r="H788" s="327"/>
      <c r="I788" s="327"/>
      <c r="J788" s="327"/>
      <c r="K788" s="327"/>
      <c r="L788" s="327"/>
      <c r="M788" s="327"/>
      <c r="N788" s="327"/>
      <c r="O788" s="327"/>
      <c r="P788" s="327"/>
      <c r="Q788" s="327"/>
      <c r="R788" s="327"/>
      <c r="S788" s="327"/>
    </row>
    <row r="789" spans="2:19" s="297" customFormat="1" x14ac:dyDescent="0.25">
      <c r="B789" s="327"/>
      <c r="C789" s="327"/>
      <c r="D789" s="327"/>
      <c r="E789" s="327"/>
      <c r="F789" s="327"/>
      <c r="G789" s="327"/>
      <c r="H789" s="327"/>
      <c r="I789" s="327"/>
      <c r="J789" s="327"/>
      <c r="K789" s="327"/>
      <c r="L789" s="327"/>
      <c r="M789" s="327"/>
      <c r="N789" s="327"/>
      <c r="O789" s="327"/>
      <c r="P789" s="327"/>
      <c r="Q789" s="327"/>
      <c r="R789" s="327"/>
      <c r="S789" s="327"/>
    </row>
    <row r="790" spans="2:19" s="297" customFormat="1" x14ac:dyDescent="0.25">
      <c r="B790" s="327"/>
      <c r="C790" s="327"/>
      <c r="D790" s="327"/>
      <c r="E790" s="327"/>
      <c r="F790" s="327"/>
      <c r="G790" s="327"/>
      <c r="H790" s="327"/>
      <c r="I790" s="327"/>
      <c r="J790" s="327"/>
      <c r="K790" s="327"/>
      <c r="L790" s="327"/>
      <c r="M790" s="327"/>
      <c r="N790" s="327"/>
      <c r="O790" s="327"/>
      <c r="P790" s="327"/>
      <c r="Q790" s="327"/>
      <c r="R790" s="327"/>
      <c r="S790" s="327"/>
    </row>
    <row r="791" spans="2:19" s="297" customFormat="1" x14ac:dyDescent="0.25">
      <c r="B791" s="327"/>
      <c r="C791" s="327"/>
      <c r="D791" s="327"/>
      <c r="E791" s="327"/>
      <c r="F791" s="327"/>
      <c r="G791" s="327"/>
      <c r="H791" s="327"/>
      <c r="I791" s="327"/>
      <c r="J791" s="327"/>
      <c r="K791" s="327"/>
      <c r="L791" s="327"/>
      <c r="M791" s="327"/>
      <c r="N791" s="327"/>
      <c r="O791" s="327"/>
      <c r="P791" s="327"/>
      <c r="Q791" s="327"/>
      <c r="R791" s="327"/>
      <c r="S791" s="327"/>
    </row>
    <row r="792" spans="2:19" s="297" customFormat="1" x14ac:dyDescent="0.25">
      <c r="B792" s="327"/>
      <c r="C792" s="327"/>
      <c r="D792" s="327"/>
      <c r="E792" s="327"/>
      <c r="F792" s="327"/>
      <c r="G792" s="327"/>
      <c r="H792" s="327"/>
      <c r="I792" s="327"/>
      <c r="J792" s="327"/>
      <c r="K792" s="327"/>
      <c r="L792" s="327"/>
      <c r="M792" s="327"/>
      <c r="N792" s="327"/>
      <c r="O792" s="327"/>
      <c r="P792" s="327"/>
      <c r="Q792" s="327"/>
      <c r="R792" s="327"/>
      <c r="S792" s="327"/>
    </row>
    <row r="793" spans="2:19" s="297" customFormat="1" x14ac:dyDescent="0.25">
      <c r="B793" s="327"/>
      <c r="C793" s="327"/>
      <c r="D793" s="327"/>
      <c r="E793" s="327"/>
      <c r="F793" s="327"/>
      <c r="G793" s="327"/>
      <c r="H793" s="327"/>
      <c r="I793" s="327"/>
      <c r="J793" s="327"/>
      <c r="K793" s="327"/>
      <c r="L793" s="327"/>
      <c r="M793" s="327"/>
      <c r="N793" s="327"/>
      <c r="O793" s="327"/>
      <c r="P793" s="327"/>
      <c r="Q793" s="327"/>
      <c r="R793" s="327"/>
      <c r="S793" s="327"/>
    </row>
    <row r="794" spans="2:19" s="297" customFormat="1" x14ac:dyDescent="0.25">
      <c r="B794" s="327"/>
      <c r="C794" s="327"/>
      <c r="D794" s="327"/>
      <c r="E794" s="327"/>
      <c r="F794" s="327"/>
      <c r="G794" s="327"/>
      <c r="H794" s="327"/>
      <c r="I794" s="327"/>
      <c r="J794" s="327"/>
      <c r="K794" s="327"/>
      <c r="L794" s="327"/>
      <c r="M794" s="327"/>
      <c r="N794" s="327"/>
      <c r="O794" s="327"/>
      <c r="P794" s="327"/>
      <c r="Q794" s="327"/>
      <c r="R794" s="327"/>
      <c r="S794" s="327"/>
    </row>
    <row r="795" spans="2:19" s="297" customFormat="1" x14ac:dyDescent="0.25">
      <c r="B795" s="327"/>
      <c r="C795" s="327"/>
      <c r="D795" s="327"/>
      <c r="E795" s="327"/>
      <c r="F795" s="327"/>
      <c r="G795" s="327"/>
      <c r="H795" s="327"/>
      <c r="I795" s="327"/>
      <c r="J795" s="327"/>
      <c r="K795" s="327"/>
      <c r="L795" s="327"/>
      <c r="M795" s="327"/>
      <c r="N795" s="327"/>
      <c r="O795" s="327"/>
      <c r="P795" s="327"/>
      <c r="Q795" s="327"/>
      <c r="R795" s="327"/>
      <c r="S795" s="327"/>
    </row>
    <row r="796" spans="2:19" s="297" customFormat="1" x14ac:dyDescent="0.25">
      <c r="B796" s="327"/>
      <c r="C796" s="327"/>
      <c r="D796" s="327"/>
      <c r="E796" s="327"/>
      <c r="F796" s="327"/>
      <c r="G796" s="327"/>
      <c r="H796" s="327"/>
      <c r="I796" s="327"/>
      <c r="J796" s="327"/>
      <c r="K796" s="327"/>
      <c r="L796" s="327"/>
      <c r="M796" s="327"/>
      <c r="N796" s="327"/>
      <c r="O796" s="327"/>
      <c r="P796" s="327"/>
      <c r="Q796" s="327"/>
      <c r="R796" s="327"/>
      <c r="S796" s="327"/>
    </row>
    <row r="797" spans="2:19" s="297" customFormat="1" x14ac:dyDescent="0.25">
      <c r="B797" s="327"/>
      <c r="C797" s="327"/>
      <c r="D797" s="327"/>
      <c r="E797" s="327"/>
      <c r="F797" s="327"/>
      <c r="G797" s="327"/>
      <c r="H797" s="327"/>
      <c r="I797" s="327"/>
      <c r="J797" s="327"/>
      <c r="K797" s="327"/>
      <c r="L797" s="327"/>
      <c r="M797" s="327"/>
      <c r="N797" s="327"/>
      <c r="O797" s="327"/>
      <c r="P797" s="327"/>
      <c r="Q797" s="327"/>
      <c r="R797" s="327"/>
      <c r="S797" s="327"/>
    </row>
    <row r="798" spans="2:19" s="297" customFormat="1" x14ac:dyDescent="0.25">
      <c r="B798" s="327"/>
      <c r="C798" s="327"/>
      <c r="D798" s="327"/>
      <c r="E798" s="327"/>
      <c r="F798" s="327"/>
      <c r="G798" s="327"/>
      <c r="H798" s="327"/>
      <c r="I798" s="327"/>
      <c r="J798" s="327"/>
      <c r="K798" s="327"/>
      <c r="L798" s="327"/>
      <c r="M798" s="327"/>
      <c r="N798" s="327"/>
      <c r="O798" s="327"/>
      <c r="P798" s="327"/>
      <c r="Q798" s="327"/>
      <c r="R798" s="327"/>
      <c r="S798" s="327"/>
    </row>
    <row r="799" spans="2:19" s="297" customFormat="1" x14ac:dyDescent="0.25">
      <c r="B799" s="327"/>
      <c r="C799" s="327"/>
      <c r="D799" s="327"/>
      <c r="E799" s="327"/>
      <c r="F799" s="327"/>
      <c r="G799" s="327"/>
      <c r="H799" s="327"/>
      <c r="I799" s="327"/>
      <c r="J799" s="327"/>
      <c r="K799" s="327"/>
      <c r="L799" s="327"/>
      <c r="M799" s="327"/>
      <c r="N799" s="327"/>
      <c r="O799" s="327"/>
      <c r="P799" s="327"/>
      <c r="Q799" s="327"/>
      <c r="R799" s="327"/>
      <c r="S799" s="327"/>
    </row>
    <row r="800" spans="2:19" s="297" customFormat="1" x14ac:dyDescent="0.25">
      <c r="B800" s="327"/>
      <c r="C800" s="327"/>
      <c r="D800" s="327"/>
      <c r="E800" s="327"/>
      <c r="F800" s="327"/>
      <c r="G800" s="327"/>
      <c r="H800" s="327"/>
      <c r="I800" s="327"/>
      <c r="J800" s="327"/>
      <c r="K800" s="327"/>
      <c r="L800" s="327"/>
      <c r="M800" s="327"/>
      <c r="N800" s="327"/>
      <c r="O800" s="327"/>
      <c r="P800" s="327"/>
      <c r="Q800" s="327"/>
      <c r="R800" s="327"/>
      <c r="S800" s="327"/>
    </row>
    <row r="801" spans="2:19" s="297" customFormat="1" x14ac:dyDescent="0.25">
      <c r="B801" s="327"/>
      <c r="C801" s="327"/>
      <c r="D801" s="327"/>
      <c r="E801" s="327"/>
      <c r="F801" s="327"/>
      <c r="G801" s="327"/>
      <c r="H801" s="327"/>
      <c r="I801" s="327"/>
      <c r="J801" s="327"/>
      <c r="K801" s="327"/>
      <c r="L801" s="327"/>
      <c r="M801" s="327"/>
      <c r="N801" s="327"/>
      <c r="O801" s="327"/>
      <c r="P801" s="327"/>
      <c r="Q801" s="327"/>
      <c r="R801" s="327"/>
      <c r="S801" s="327"/>
    </row>
    <row r="802" spans="2:19" s="297" customFormat="1" x14ac:dyDescent="0.25">
      <c r="B802" s="327"/>
      <c r="C802" s="327"/>
      <c r="D802" s="327"/>
      <c r="E802" s="327"/>
      <c r="F802" s="327"/>
      <c r="G802" s="327"/>
      <c r="H802" s="327"/>
      <c r="I802" s="327"/>
      <c r="J802" s="327"/>
      <c r="K802" s="327"/>
      <c r="L802" s="327"/>
      <c r="M802" s="327"/>
      <c r="N802" s="327"/>
      <c r="O802" s="327"/>
      <c r="P802" s="327"/>
      <c r="Q802" s="327"/>
      <c r="R802" s="327"/>
      <c r="S802" s="327"/>
    </row>
    <row r="803" spans="2:19" s="297" customFormat="1" x14ac:dyDescent="0.25">
      <c r="B803" s="327"/>
      <c r="C803" s="327"/>
      <c r="D803" s="327"/>
      <c r="E803" s="327"/>
      <c r="F803" s="327"/>
      <c r="G803" s="327"/>
      <c r="H803" s="327"/>
      <c r="I803" s="327"/>
      <c r="J803" s="327"/>
      <c r="K803" s="327"/>
      <c r="L803" s="327"/>
      <c r="M803" s="327"/>
      <c r="N803" s="327"/>
      <c r="O803" s="327"/>
      <c r="P803" s="327"/>
      <c r="Q803" s="327"/>
      <c r="R803" s="327"/>
      <c r="S803" s="327"/>
    </row>
    <row r="804" spans="2:19" s="297" customFormat="1" x14ac:dyDescent="0.25">
      <c r="B804" s="327"/>
      <c r="C804" s="327"/>
      <c r="D804" s="327"/>
      <c r="E804" s="327"/>
      <c r="F804" s="327"/>
      <c r="G804" s="327"/>
      <c r="H804" s="327"/>
      <c r="I804" s="327"/>
      <c r="J804" s="327"/>
      <c r="K804" s="327"/>
      <c r="L804" s="327"/>
      <c r="M804" s="327"/>
      <c r="N804" s="327"/>
      <c r="O804" s="327"/>
      <c r="P804" s="327"/>
      <c r="Q804" s="327"/>
      <c r="R804" s="327"/>
      <c r="S804" s="327"/>
    </row>
    <row r="805" spans="2:19" s="297" customFormat="1" x14ac:dyDescent="0.25">
      <c r="B805" s="327"/>
      <c r="C805" s="327"/>
      <c r="D805" s="327"/>
      <c r="E805" s="327"/>
      <c r="F805" s="327"/>
      <c r="G805" s="327"/>
      <c r="H805" s="327"/>
      <c r="I805" s="327"/>
      <c r="J805" s="327"/>
      <c r="K805" s="327"/>
      <c r="L805" s="327"/>
      <c r="M805" s="327"/>
      <c r="N805" s="327"/>
      <c r="O805" s="327"/>
      <c r="P805" s="327"/>
      <c r="Q805" s="327"/>
      <c r="R805" s="327"/>
      <c r="S805" s="327"/>
    </row>
    <row r="806" spans="2:19" s="297" customFormat="1" x14ac:dyDescent="0.25">
      <c r="B806" s="327"/>
      <c r="C806" s="327"/>
      <c r="D806" s="327"/>
      <c r="E806" s="327"/>
      <c r="F806" s="327"/>
      <c r="G806" s="327"/>
      <c r="H806" s="327"/>
      <c r="I806" s="327"/>
      <c r="J806" s="327"/>
      <c r="K806" s="327"/>
      <c r="L806" s="327"/>
      <c r="M806" s="327"/>
      <c r="N806" s="327"/>
      <c r="O806" s="327"/>
      <c r="P806" s="327"/>
      <c r="Q806" s="327"/>
      <c r="R806" s="327"/>
      <c r="S806" s="327"/>
    </row>
    <row r="807" spans="2:19" s="297" customFormat="1" x14ac:dyDescent="0.25">
      <c r="B807" s="327"/>
      <c r="C807" s="327"/>
      <c r="D807" s="327"/>
      <c r="E807" s="327"/>
      <c r="F807" s="327"/>
      <c r="G807" s="327"/>
      <c r="H807" s="327"/>
      <c r="I807" s="327"/>
      <c r="J807" s="327"/>
      <c r="K807" s="327"/>
      <c r="L807" s="327"/>
      <c r="M807" s="327"/>
      <c r="N807" s="327"/>
      <c r="O807" s="327"/>
      <c r="P807" s="327"/>
      <c r="Q807" s="327"/>
      <c r="R807" s="327"/>
      <c r="S807" s="327"/>
    </row>
    <row r="808" spans="2:19" s="297" customFormat="1" x14ac:dyDescent="0.25">
      <c r="B808" s="327"/>
      <c r="C808" s="327"/>
      <c r="D808" s="327"/>
      <c r="E808" s="327"/>
      <c r="F808" s="327"/>
      <c r="G808" s="327"/>
      <c r="H808" s="327"/>
      <c r="I808" s="327"/>
      <c r="J808" s="327"/>
      <c r="K808" s="327"/>
      <c r="L808" s="327"/>
      <c r="M808" s="327"/>
      <c r="N808" s="327"/>
      <c r="O808" s="327"/>
      <c r="P808" s="327"/>
      <c r="Q808" s="327"/>
      <c r="R808" s="327"/>
      <c r="S808" s="327"/>
    </row>
    <row r="809" spans="2:19" s="297" customFormat="1" x14ac:dyDescent="0.25">
      <c r="B809" s="327"/>
      <c r="C809" s="327"/>
      <c r="D809" s="327"/>
      <c r="E809" s="327"/>
      <c r="F809" s="327"/>
      <c r="G809" s="327"/>
      <c r="H809" s="327"/>
      <c r="I809" s="327"/>
      <c r="J809" s="327"/>
      <c r="K809" s="327"/>
      <c r="L809" s="327"/>
      <c r="M809" s="327"/>
      <c r="N809" s="327"/>
      <c r="O809" s="327"/>
      <c r="P809" s="327"/>
      <c r="Q809" s="327"/>
      <c r="R809" s="327"/>
      <c r="S809" s="327"/>
    </row>
    <row r="810" spans="2:19" s="297" customFormat="1" x14ac:dyDescent="0.25">
      <c r="B810" s="327"/>
      <c r="C810" s="327"/>
      <c r="D810" s="327"/>
      <c r="E810" s="327"/>
      <c r="F810" s="327"/>
      <c r="G810" s="327"/>
      <c r="H810" s="327"/>
      <c r="I810" s="327"/>
      <c r="J810" s="327"/>
      <c r="K810" s="327"/>
      <c r="L810" s="327"/>
      <c r="M810" s="327"/>
      <c r="N810" s="327"/>
      <c r="O810" s="327"/>
      <c r="P810" s="327"/>
      <c r="Q810" s="327"/>
      <c r="R810" s="327"/>
      <c r="S810" s="327"/>
    </row>
    <row r="811" spans="2:19" s="297" customFormat="1" x14ac:dyDescent="0.25">
      <c r="B811" s="327"/>
      <c r="C811" s="327"/>
      <c r="D811" s="327"/>
      <c r="E811" s="327"/>
      <c r="F811" s="327"/>
      <c r="G811" s="327"/>
      <c r="H811" s="327"/>
      <c r="I811" s="327"/>
      <c r="J811" s="327"/>
      <c r="K811" s="327"/>
      <c r="L811" s="327"/>
      <c r="M811" s="327"/>
      <c r="N811" s="327"/>
      <c r="O811" s="327"/>
      <c r="P811" s="327"/>
      <c r="Q811" s="327"/>
      <c r="R811" s="327"/>
      <c r="S811" s="327"/>
    </row>
    <row r="812" spans="2:19" s="297" customFormat="1" x14ac:dyDescent="0.25">
      <c r="B812" s="327"/>
      <c r="C812" s="327"/>
      <c r="D812" s="327"/>
      <c r="E812" s="327"/>
      <c r="F812" s="327"/>
      <c r="G812" s="327"/>
      <c r="H812" s="327"/>
      <c r="I812" s="327"/>
      <c r="J812" s="327"/>
      <c r="K812" s="327"/>
      <c r="L812" s="327"/>
      <c r="M812" s="327"/>
      <c r="N812" s="327"/>
      <c r="O812" s="327"/>
      <c r="P812" s="327"/>
      <c r="Q812" s="327"/>
      <c r="R812" s="327"/>
      <c r="S812" s="327"/>
    </row>
    <row r="813" spans="2:19" s="297" customFormat="1" x14ac:dyDescent="0.25">
      <c r="B813" s="327"/>
      <c r="C813" s="327"/>
      <c r="D813" s="327"/>
      <c r="E813" s="327"/>
      <c r="F813" s="327"/>
      <c r="G813" s="327"/>
      <c r="H813" s="327"/>
      <c r="I813" s="327"/>
      <c r="J813" s="327"/>
      <c r="K813" s="327"/>
      <c r="L813" s="327"/>
      <c r="M813" s="327"/>
      <c r="N813" s="327"/>
      <c r="O813" s="327"/>
      <c r="P813" s="327"/>
      <c r="Q813" s="327"/>
      <c r="R813" s="327"/>
      <c r="S813" s="327"/>
    </row>
    <row r="814" spans="2:19" s="297" customFormat="1" x14ac:dyDescent="0.25">
      <c r="B814" s="327"/>
      <c r="C814" s="327"/>
      <c r="D814" s="327"/>
      <c r="E814" s="327"/>
      <c r="F814" s="327"/>
      <c r="G814" s="327"/>
      <c r="H814" s="327"/>
      <c r="I814" s="327"/>
      <c r="J814" s="327"/>
      <c r="K814" s="327"/>
      <c r="L814" s="327"/>
      <c r="M814" s="327"/>
      <c r="N814" s="327"/>
      <c r="O814" s="327"/>
      <c r="P814" s="327"/>
      <c r="Q814" s="327"/>
      <c r="R814" s="327"/>
      <c r="S814" s="327"/>
    </row>
    <row r="815" spans="2:19" s="297" customFormat="1" x14ac:dyDescent="0.25">
      <c r="B815" s="327"/>
      <c r="C815" s="327"/>
      <c r="D815" s="327"/>
      <c r="E815" s="327"/>
      <c r="F815" s="327"/>
      <c r="G815" s="327"/>
      <c r="H815" s="327"/>
      <c r="I815" s="327"/>
      <c r="J815" s="327"/>
      <c r="K815" s="327"/>
      <c r="L815" s="327"/>
      <c r="M815" s="327"/>
      <c r="N815" s="327"/>
      <c r="O815" s="327"/>
      <c r="P815" s="327"/>
      <c r="Q815" s="327"/>
      <c r="R815" s="327"/>
      <c r="S815" s="327"/>
    </row>
    <row r="816" spans="2:19" s="297" customFormat="1" x14ac:dyDescent="0.25">
      <c r="B816" s="327"/>
      <c r="C816" s="327"/>
      <c r="D816" s="327"/>
      <c r="E816" s="327"/>
      <c r="F816" s="327"/>
      <c r="G816" s="327"/>
      <c r="H816" s="327"/>
      <c r="I816" s="327"/>
      <c r="J816" s="327"/>
      <c r="K816" s="327"/>
      <c r="L816" s="327"/>
      <c r="M816" s="327"/>
      <c r="N816" s="327"/>
      <c r="O816" s="327"/>
      <c r="P816" s="327"/>
      <c r="Q816" s="327"/>
      <c r="R816" s="327"/>
      <c r="S816" s="327"/>
    </row>
    <row r="817" spans="2:19" s="297" customFormat="1" x14ac:dyDescent="0.25">
      <c r="B817" s="327"/>
      <c r="C817" s="327"/>
      <c r="D817" s="327"/>
      <c r="E817" s="327"/>
      <c r="F817" s="327"/>
      <c r="G817" s="327"/>
      <c r="H817" s="327"/>
      <c r="I817" s="327"/>
      <c r="J817" s="327"/>
      <c r="K817" s="327"/>
      <c r="L817" s="327"/>
      <c r="M817" s="327"/>
      <c r="N817" s="327"/>
      <c r="O817" s="327"/>
      <c r="P817" s="327"/>
      <c r="Q817" s="327"/>
      <c r="R817" s="327"/>
      <c r="S817" s="327"/>
    </row>
    <row r="818" spans="2:19" s="297" customFormat="1" x14ac:dyDescent="0.25">
      <c r="B818" s="327"/>
      <c r="C818" s="327"/>
      <c r="D818" s="327"/>
      <c r="E818" s="327"/>
      <c r="F818" s="327"/>
      <c r="G818" s="327"/>
      <c r="H818" s="327"/>
      <c r="I818" s="327"/>
      <c r="J818" s="327"/>
      <c r="K818" s="327"/>
      <c r="L818" s="327"/>
      <c r="M818" s="327"/>
      <c r="N818" s="327"/>
      <c r="O818" s="327"/>
      <c r="P818" s="327"/>
      <c r="Q818" s="327"/>
      <c r="R818" s="327"/>
      <c r="S818" s="327"/>
    </row>
    <row r="819" spans="2:19" s="297" customFormat="1" x14ac:dyDescent="0.25">
      <c r="B819" s="327"/>
      <c r="C819" s="327"/>
      <c r="D819" s="327"/>
      <c r="E819" s="327"/>
      <c r="F819" s="327"/>
      <c r="G819" s="327"/>
      <c r="H819" s="327"/>
      <c r="I819" s="327"/>
      <c r="J819" s="327"/>
      <c r="K819" s="327"/>
      <c r="L819" s="327"/>
      <c r="M819" s="327"/>
      <c r="N819" s="327"/>
      <c r="O819" s="327"/>
      <c r="P819" s="327"/>
      <c r="Q819" s="327"/>
      <c r="R819" s="327"/>
      <c r="S819" s="327"/>
    </row>
    <row r="820" spans="2:19" s="297" customFormat="1" x14ac:dyDescent="0.25">
      <c r="B820" s="327"/>
      <c r="C820" s="327"/>
      <c r="D820" s="327"/>
      <c r="E820" s="327"/>
      <c r="F820" s="327"/>
      <c r="G820" s="327"/>
      <c r="H820" s="327"/>
      <c r="I820" s="327"/>
      <c r="J820" s="327"/>
      <c r="K820" s="327"/>
      <c r="L820" s="327"/>
      <c r="M820" s="327"/>
      <c r="N820" s="327"/>
      <c r="O820" s="327"/>
      <c r="P820" s="327"/>
      <c r="Q820" s="327"/>
      <c r="R820" s="327"/>
      <c r="S820" s="327"/>
    </row>
    <row r="821" spans="2:19" s="297" customFormat="1" x14ac:dyDescent="0.25">
      <c r="B821" s="327"/>
      <c r="C821" s="327"/>
      <c r="D821" s="327"/>
      <c r="E821" s="327"/>
      <c r="F821" s="327"/>
      <c r="G821" s="327"/>
      <c r="H821" s="327"/>
      <c r="I821" s="327"/>
      <c r="J821" s="327"/>
      <c r="K821" s="327"/>
      <c r="L821" s="327"/>
      <c r="M821" s="327"/>
      <c r="N821" s="327"/>
      <c r="O821" s="327"/>
      <c r="P821" s="327"/>
      <c r="Q821" s="327"/>
      <c r="R821" s="327"/>
      <c r="S821" s="327"/>
    </row>
    <row r="822" spans="2:19" s="297" customFormat="1" x14ac:dyDescent="0.25">
      <c r="B822" s="327"/>
      <c r="C822" s="327"/>
      <c r="D822" s="327"/>
      <c r="E822" s="327"/>
      <c r="F822" s="327"/>
      <c r="G822" s="327"/>
      <c r="H822" s="327"/>
      <c r="I822" s="327"/>
      <c r="J822" s="327"/>
      <c r="K822" s="327"/>
      <c r="L822" s="327"/>
      <c r="M822" s="327"/>
      <c r="N822" s="327"/>
      <c r="O822" s="327"/>
      <c r="P822" s="327"/>
      <c r="Q822" s="327"/>
      <c r="R822" s="327"/>
      <c r="S822" s="327"/>
    </row>
    <row r="823" spans="2:19" s="297" customFormat="1" x14ac:dyDescent="0.25">
      <c r="B823" s="327"/>
      <c r="C823" s="327"/>
      <c r="D823" s="327"/>
      <c r="E823" s="327"/>
      <c r="F823" s="327"/>
      <c r="G823" s="327"/>
      <c r="H823" s="327"/>
      <c r="I823" s="327"/>
      <c r="J823" s="327"/>
      <c r="K823" s="327"/>
      <c r="L823" s="327"/>
      <c r="M823" s="327"/>
      <c r="N823" s="327"/>
      <c r="O823" s="327"/>
      <c r="P823" s="327"/>
      <c r="Q823" s="327"/>
      <c r="R823" s="327"/>
      <c r="S823" s="327"/>
    </row>
    <row r="824" spans="2:19" s="297" customFormat="1" x14ac:dyDescent="0.25">
      <c r="B824" s="327"/>
      <c r="C824" s="327"/>
      <c r="D824" s="327"/>
      <c r="E824" s="327"/>
      <c r="F824" s="327"/>
      <c r="G824" s="327"/>
      <c r="H824" s="327"/>
      <c r="I824" s="327"/>
      <c r="J824" s="327"/>
      <c r="K824" s="327"/>
      <c r="L824" s="327"/>
      <c r="M824" s="327"/>
      <c r="N824" s="327"/>
      <c r="O824" s="327"/>
      <c r="P824" s="327"/>
      <c r="Q824" s="327"/>
      <c r="R824" s="327"/>
      <c r="S824" s="327"/>
    </row>
    <row r="825" spans="2:19" s="297" customFormat="1" x14ac:dyDescent="0.25">
      <c r="B825" s="327"/>
      <c r="C825" s="327"/>
      <c r="D825" s="327"/>
      <c r="E825" s="327"/>
      <c r="F825" s="327"/>
      <c r="G825" s="327"/>
      <c r="H825" s="327"/>
      <c r="I825" s="327"/>
      <c r="J825" s="327"/>
      <c r="K825" s="327"/>
      <c r="L825" s="327"/>
      <c r="M825" s="327"/>
      <c r="N825" s="327"/>
      <c r="O825" s="327"/>
      <c r="P825" s="327"/>
      <c r="Q825" s="327"/>
      <c r="R825" s="327"/>
      <c r="S825" s="327"/>
    </row>
    <row r="826" spans="2:19" s="297" customFormat="1" x14ac:dyDescent="0.25">
      <c r="B826" s="327"/>
      <c r="C826" s="327"/>
      <c r="D826" s="327"/>
      <c r="E826" s="327"/>
      <c r="F826" s="327"/>
      <c r="G826" s="327"/>
      <c r="H826" s="327"/>
      <c r="I826" s="327"/>
      <c r="J826" s="327"/>
      <c r="K826" s="327"/>
      <c r="L826" s="327"/>
      <c r="M826" s="327"/>
      <c r="N826" s="327"/>
      <c r="O826" s="327"/>
      <c r="P826" s="327"/>
      <c r="Q826" s="327"/>
      <c r="R826" s="327"/>
      <c r="S826" s="327"/>
    </row>
    <row r="827" spans="2:19" s="297" customFormat="1" x14ac:dyDescent="0.25">
      <c r="B827" s="327"/>
      <c r="C827" s="327"/>
      <c r="D827" s="327"/>
      <c r="E827" s="327"/>
      <c r="F827" s="327"/>
      <c r="G827" s="327"/>
      <c r="H827" s="327"/>
      <c r="I827" s="327"/>
      <c r="J827" s="327"/>
      <c r="K827" s="327"/>
      <c r="L827" s="327"/>
      <c r="M827" s="327"/>
      <c r="N827" s="327"/>
      <c r="O827" s="327"/>
      <c r="P827" s="327"/>
      <c r="Q827" s="327"/>
      <c r="R827" s="327"/>
      <c r="S827" s="327"/>
    </row>
    <row r="828" spans="2:19" s="297" customFormat="1" x14ac:dyDescent="0.25">
      <c r="B828" s="327"/>
      <c r="C828" s="327"/>
      <c r="D828" s="327"/>
      <c r="E828" s="327"/>
      <c r="F828" s="327"/>
      <c r="G828" s="327"/>
      <c r="H828" s="327"/>
      <c r="I828" s="327"/>
      <c r="J828" s="327"/>
      <c r="K828" s="327"/>
      <c r="L828" s="327"/>
      <c r="M828" s="327"/>
      <c r="N828" s="327"/>
      <c r="O828" s="327"/>
      <c r="P828" s="327"/>
      <c r="Q828" s="327"/>
      <c r="R828" s="327"/>
      <c r="S828" s="327"/>
    </row>
    <row r="829" spans="2:19" s="297" customFormat="1" x14ac:dyDescent="0.25">
      <c r="B829" s="327"/>
      <c r="C829" s="327"/>
      <c r="D829" s="327"/>
      <c r="E829" s="327"/>
      <c r="F829" s="327"/>
      <c r="G829" s="327"/>
      <c r="H829" s="327"/>
      <c r="I829" s="327"/>
      <c r="J829" s="327"/>
      <c r="K829" s="327"/>
      <c r="L829" s="327"/>
      <c r="M829" s="327"/>
      <c r="N829" s="327"/>
      <c r="O829" s="327"/>
      <c r="P829" s="327"/>
      <c r="Q829" s="327"/>
      <c r="R829" s="327"/>
      <c r="S829" s="327"/>
    </row>
    <row r="830" spans="2:19" s="297" customFormat="1" x14ac:dyDescent="0.25">
      <c r="B830" s="327"/>
      <c r="C830" s="327"/>
      <c r="D830" s="327"/>
      <c r="E830" s="327"/>
      <c r="F830" s="327"/>
      <c r="G830" s="327"/>
      <c r="H830" s="327"/>
      <c r="I830" s="327"/>
      <c r="J830" s="327"/>
      <c r="K830" s="327"/>
      <c r="L830" s="327"/>
      <c r="M830" s="327"/>
      <c r="N830" s="327"/>
      <c r="O830" s="327"/>
      <c r="P830" s="327"/>
      <c r="Q830" s="327"/>
      <c r="R830" s="327"/>
      <c r="S830" s="327"/>
    </row>
    <row r="831" spans="2:19" s="297" customFormat="1" x14ac:dyDescent="0.25">
      <c r="B831" s="327"/>
      <c r="C831" s="327"/>
      <c r="D831" s="327"/>
      <c r="E831" s="327"/>
      <c r="F831" s="327"/>
      <c r="G831" s="327"/>
      <c r="H831" s="327"/>
      <c r="I831" s="327"/>
      <c r="J831" s="327"/>
      <c r="K831" s="327"/>
      <c r="L831" s="327"/>
      <c r="M831" s="327"/>
      <c r="N831" s="327"/>
      <c r="O831" s="327"/>
      <c r="P831" s="327"/>
      <c r="Q831" s="327"/>
      <c r="R831" s="327"/>
      <c r="S831" s="327"/>
    </row>
    <row r="832" spans="2:19" s="297" customFormat="1" x14ac:dyDescent="0.25">
      <c r="B832" s="327"/>
      <c r="C832" s="327"/>
      <c r="D832" s="327"/>
      <c r="E832" s="327"/>
      <c r="F832" s="327"/>
      <c r="G832" s="327"/>
      <c r="H832" s="327"/>
      <c r="I832" s="327"/>
      <c r="J832" s="327"/>
      <c r="K832" s="327"/>
      <c r="L832" s="327"/>
      <c r="M832" s="327"/>
      <c r="N832" s="327"/>
      <c r="O832" s="327"/>
      <c r="P832" s="327"/>
      <c r="Q832" s="327"/>
      <c r="R832" s="327"/>
      <c r="S832" s="327"/>
    </row>
    <row r="833" spans="2:19" s="297" customFormat="1" x14ac:dyDescent="0.25">
      <c r="B833" s="327"/>
      <c r="C833" s="327"/>
      <c r="D833" s="327"/>
      <c r="E833" s="327"/>
      <c r="F833" s="327"/>
      <c r="G833" s="327"/>
      <c r="H833" s="327"/>
      <c r="I833" s="327"/>
      <c r="J833" s="327"/>
      <c r="K833" s="327"/>
      <c r="L833" s="327"/>
      <c r="M833" s="327"/>
      <c r="N833" s="327"/>
      <c r="O833" s="327"/>
      <c r="P833" s="327"/>
      <c r="Q833" s="327"/>
      <c r="R833" s="327"/>
      <c r="S833" s="327"/>
    </row>
    <row r="834" spans="2:19" s="297" customFormat="1" x14ac:dyDescent="0.25">
      <c r="B834" s="327"/>
      <c r="C834" s="327"/>
      <c r="D834" s="327"/>
      <c r="E834" s="327"/>
      <c r="F834" s="327"/>
      <c r="G834" s="327"/>
      <c r="H834" s="327"/>
      <c r="I834" s="327"/>
      <c r="J834" s="327"/>
      <c r="K834" s="327"/>
      <c r="L834" s="327"/>
      <c r="M834" s="327"/>
      <c r="N834" s="327"/>
      <c r="O834" s="327"/>
      <c r="P834" s="327"/>
      <c r="Q834" s="327"/>
      <c r="R834" s="327"/>
      <c r="S834" s="327"/>
    </row>
    <row r="835" spans="2:19" s="297" customFormat="1" x14ac:dyDescent="0.25">
      <c r="B835" s="327"/>
      <c r="C835" s="327"/>
      <c r="D835" s="327"/>
      <c r="E835" s="327"/>
      <c r="F835" s="327"/>
      <c r="G835" s="327"/>
      <c r="H835" s="327"/>
      <c r="I835" s="327"/>
      <c r="J835" s="327"/>
      <c r="K835" s="327"/>
      <c r="L835" s="327"/>
      <c r="M835" s="327"/>
      <c r="N835" s="327"/>
      <c r="O835" s="327"/>
      <c r="P835" s="327"/>
      <c r="Q835" s="327"/>
      <c r="R835" s="327"/>
      <c r="S835" s="327"/>
    </row>
    <row r="836" spans="2:19" s="297" customFormat="1" x14ac:dyDescent="0.25">
      <c r="B836" s="327"/>
      <c r="C836" s="327"/>
      <c r="D836" s="327"/>
      <c r="E836" s="327"/>
      <c r="F836" s="327"/>
      <c r="G836" s="327"/>
      <c r="H836" s="327"/>
      <c r="I836" s="327"/>
      <c r="J836" s="327"/>
      <c r="K836" s="327"/>
      <c r="L836" s="327"/>
      <c r="M836" s="327"/>
      <c r="N836" s="327"/>
      <c r="O836" s="327"/>
      <c r="P836" s="327"/>
      <c r="Q836" s="327"/>
      <c r="R836" s="327"/>
      <c r="S836" s="327"/>
    </row>
    <row r="837" spans="2:19" s="297" customFormat="1" x14ac:dyDescent="0.25">
      <c r="B837" s="327"/>
      <c r="C837" s="327"/>
      <c r="D837" s="327"/>
      <c r="E837" s="327"/>
      <c r="F837" s="327"/>
      <c r="G837" s="327"/>
      <c r="H837" s="327"/>
      <c r="I837" s="327"/>
      <c r="J837" s="327"/>
      <c r="K837" s="327"/>
      <c r="L837" s="327"/>
      <c r="M837" s="327"/>
      <c r="N837" s="327"/>
      <c r="O837" s="327"/>
      <c r="P837" s="327"/>
      <c r="Q837" s="327"/>
      <c r="R837" s="327"/>
      <c r="S837" s="327"/>
    </row>
    <row r="838" spans="2:19" s="297" customFormat="1" x14ac:dyDescent="0.25">
      <c r="B838" s="327"/>
      <c r="C838" s="327"/>
      <c r="D838" s="327"/>
      <c r="E838" s="327"/>
      <c r="F838" s="327"/>
      <c r="G838" s="327"/>
      <c r="H838" s="327"/>
      <c r="I838" s="327"/>
      <c r="J838" s="327"/>
      <c r="K838" s="327"/>
      <c r="L838" s="327"/>
      <c r="M838" s="327"/>
      <c r="N838" s="327"/>
      <c r="O838" s="327"/>
      <c r="P838" s="327"/>
      <c r="Q838" s="327"/>
      <c r="R838" s="327"/>
      <c r="S838" s="327"/>
    </row>
    <row r="839" spans="2:19" s="297" customFormat="1" x14ac:dyDescent="0.25">
      <c r="B839" s="327"/>
      <c r="C839" s="327"/>
      <c r="D839" s="327"/>
      <c r="E839" s="327"/>
      <c r="F839" s="327"/>
      <c r="G839" s="327"/>
      <c r="H839" s="327"/>
      <c r="I839" s="327"/>
      <c r="J839" s="327"/>
      <c r="K839" s="327"/>
      <c r="L839" s="327"/>
      <c r="M839" s="327"/>
      <c r="N839" s="327"/>
      <c r="O839" s="327"/>
      <c r="P839" s="327"/>
      <c r="Q839" s="327"/>
      <c r="R839" s="327"/>
      <c r="S839" s="327"/>
    </row>
    <row r="840" spans="2:19" s="297" customFormat="1" x14ac:dyDescent="0.25">
      <c r="B840" s="327"/>
      <c r="C840" s="327"/>
      <c r="D840" s="327"/>
      <c r="E840" s="327"/>
      <c r="F840" s="327"/>
      <c r="G840" s="327"/>
      <c r="H840" s="327"/>
      <c r="I840" s="327"/>
      <c r="J840" s="327"/>
      <c r="K840" s="327"/>
      <c r="L840" s="327"/>
      <c r="M840" s="327"/>
      <c r="N840" s="327"/>
      <c r="O840" s="327"/>
      <c r="P840" s="327"/>
      <c r="Q840" s="327"/>
      <c r="R840" s="327"/>
      <c r="S840" s="327"/>
    </row>
    <row r="841" spans="2:19" s="297" customFormat="1" x14ac:dyDescent="0.25">
      <c r="B841" s="327"/>
      <c r="C841" s="327"/>
      <c r="D841" s="327"/>
      <c r="E841" s="327"/>
      <c r="F841" s="327"/>
      <c r="G841" s="327"/>
      <c r="H841" s="327"/>
      <c r="I841" s="327"/>
      <c r="J841" s="327"/>
      <c r="K841" s="327"/>
      <c r="L841" s="327"/>
      <c r="M841" s="327"/>
      <c r="N841" s="327"/>
      <c r="O841" s="327"/>
      <c r="P841" s="327"/>
      <c r="Q841" s="327"/>
      <c r="R841" s="327"/>
      <c r="S841" s="327"/>
    </row>
    <row r="842" spans="2:19" s="297" customFormat="1" x14ac:dyDescent="0.25">
      <c r="B842" s="327"/>
      <c r="C842" s="327"/>
      <c r="D842" s="327"/>
      <c r="E842" s="327"/>
      <c r="F842" s="327"/>
      <c r="G842" s="327"/>
      <c r="H842" s="327"/>
      <c r="I842" s="327"/>
      <c r="J842" s="327"/>
      <c r="K842" s="327"/>
      <c r="L842" s="327"/>
      <c r="M842" s="327"/>
      <c r="N842" s="327"/>
      <c r="O842" s="327"/>
      <c r="P842" s="327"/>
      <c r="Q842" s="327"/>
      <c r="R842" s="327"/>
      <c r="S842" s="327"/>
    </row>
    <row r="843" spans="2:19" s="297" customFormat="1" x14ac:dyDescent="0.25">
      <c r="B843" s="327"/>
      <c r="C843" s="327"/>
      <c r="D843" s="327"/>
      <c r="E843" s="327"/>
      <c r="F843" s="327"/>
      <c r="G843" s="327"/>
      <c r="H843" s="327"/>
      <c r="I843" s="327"/>
      <c r="J843" s="327"/>
      <c r="K843" s="327"/>
      <c r="L843" s="327"/>
      <c r="M843" s="327"/>
      <c r="N843" s="327"/>
      <c r="O843" s="327"/>
      <c r="P843" s="327"/>
      <c r="Q843" s="327"/>
      <c r="R843" s="327"/>
      <c r="S843" s="327"/>
    </row>
    <row r="844" spans="2:19" s="297" customFormat="1" x14ac:dyDescent="0.25">
      <c r="B844" s="327"/>
      <c r="C844" s="327"/>
      <c r="D844" s="327"/>
      <c r="E844" s="327"/>
      <c r="F844" s="327"/>
      <c r="G844" s="327"/>
      <c r="H844" s="327"/>
      <c r="I844" s="327"/>
      <c r="J844" s="327"/>
      <c r="K844" s="327"/>
      <c r="L844" s="327"/>
      <c r="M844" s="327"/>
      <c r="N844" s="327"/>
      <c r="O844" s="327"/>
      <c r="P844" s="327"/>
      <c r="Q844" s="327"/>
      <c r="R844" s="327"/>
      <c r="S844" s="327"/>
    </row>
    <row r="845" spans="2:19" s="297" customFormat="1" x14ac:dyDescent="0.25">
      <c r="B845" s="327"/>
      <c r="C845" s="327"/>
      <c r="D845" s="327"/>
      <c r="E845" s="327"/>
      <c r="F845" s="327"/>
      <c r="G845" s="327"/>
      <c r="H845" s="327"/>
      <c r="I845" s="327"/>
      <c r="J845" s="327"/>
      <c r="K845" s="327"/>
      <c r="L845" s="327"/>
      <c r="M845" s="327"/>
      <c r="N845" s="327"/>
      <c r="O845" s="327"/>
      <c r="P845" s="327"/>
      <c r="Q845" s="327"/>
      <c r="R845" s="327"/>
      <c r="S845" s="327"/>
    </row>
    <row r="846" spans="2:19" s="297" customFormat="1" x14ac:dyDescent="0.25">
      <c r="B846" s="327"/>
      <c r="C846" s="327"/>
      <c r="D846" s="327"/>
      <c r="E846" s="327"/>
      <c r="F846" s="327"/>
      <c r="G846" s="327"/>
      <c r="H846" s="327"/>
      <c r="I846" s="327"/>
      <c r="J846" s="327"/>
      <c r="K846" s="327"/>
      <c r="L846" s="327"/>
      <c r="M846" s="327"/>
      <c r="N846" s="327"/>
      <c r="O846" s="327"/>
      <c r="P846" s="327"/>
      <c r="Q846" s="327"/>
      <c r="R846" s="327"/>
      <c r="S846" s="327"/>
    </row>
    <row r="847" spans="2:19" s="297" customFormat="1" x14ac:dyDescent="0.25">
      <c r="B847" s="327"/>
      <c r="C847" s="327"/>
      <c r="D847" s="327"/>
      <c r="E847" s="327"/>
      <c r="F847" s="327"/>
      <c r="G847" s="327"/>
      <c r="H847" s="327"/>
      <c r="I847" s="327"/>
      <c r="J847" s="327"/>
      <c r="K847" s="327"/>
      <c r="L847" s="327"/>
      <c r="M847" s="327"/>
      <c r="N847" s="327"/>
      <c r="O847" s="327"/>
      <c r="P847" s="327"/>
      <c r="Q847" s="327"/>
      <c r="R847" s="327"/>
      <c r="S847" s="327"/>
    </row>
    <row r="848" spans="2:19" s="297" customFormat="1" x14ac:dyDescent="0.25">
      <c r="B848" s="327"/>
      <c r="C848" s="327"/>
      <c r="D848" s="327"/>
      <c r="E848" s="327"/>
      <c r="F848" s="327"/>
      <c r="G848" s="327"/>
      <c r="H848" s="327"/>
      <c r="I848" s="327"/>
      <c r="J848" s="327"/>
      <c r="K848" s="327"/>
      <c r="L848" s="327"/>
      <c r="M848" s="327"/>
      <c r="N848" s="327"/>
      <c r="O848" s="327"/>
      <c r="P848" s="327"/>
      <c r="Q848" s="327"/>
      <c r="R848" s="327"/>
      <c r="S848" s="327"/>
    </row>
    <row r="849" spans="2:19" s="297" customFormat="1" x14ac:dyDescent="0.25">
      <c r="B849" s="327"/>
      <c r="C849" s="327"/>
      <c r="D849" s="327"/>
      <c r="E849" s="327"/>
      <c r="F849" s="327"/>
      <c r="G849" s="327"/>
      <c r="H849" s="327"/>
      <c r="I849" s="327"/>
      <c r="J849" s="327"/>
      <c r="K849" s="327"/>
      <c r="L849" s="327"/>
      <c r="M849" s="327"/>
      <c r="N849" s="327"/>
      <c r="O849" s="327"/>
      <c r="P849" s="327"/>
      <c r="Q849" s="327"/>
      <c r="R849" s="327"/>
      <c r="S849" s="327"/>
    </row>
    <row r="850" spans="2:19" s="297" customFormat="1" x14ac:dyDescent="0.25">
      <c r="B850" s="327"/>
      <c r="C850" s="327"/>
      <c r="D850" s="327"/>
      <c r="E850" s="327"/>
      <c r="F850" s="327"/>
      <c r="G850" s="327"/>
      <c r="H850" s="327"/>
      <c r="I850" s="327"/>
      <c r="J850" s="327"/>
      <c r="K850" s="327"/>
      <c r="L850" s="327"/>
      <c r="M850" s="327"/>
      <c r="N850" s="327"/>
      <c r="O850" s="327"/>
      <c r="P850" s="327"/>
      <c r="Q850" s="327"/>
      <c r="R850" s="327"/>
      <c r="S850" s="327"/>
    </row>
    <row r="851" spans="2:19" s="297" customFormat="1" x14ac:dyDescent="0.25">
      <c r="B851" s="327"/>
      <c r="C851" s="327"/>
      <c r="D851" s="327"/>
      <c r="E851" s="327"/>
      <c r="F851" s="327"/>
      <c r="G851" s="327"/>
      <c r="H851" s="327"/>
      <c r="I851" s="327"/>
      <c r="J851" s="327"/>
      <c r="K851" s="327"/>
      <c r="L851" s="327"/>
      <c r="M851" s="327"/>
      <c r="N851" s="327"/>
      <c r="O851" s="327"/>
      <c r="P851" s="327"/>
      <c r="Q851" s="327"/>
      <c r="R851" s="327"/>
      <c r="S851" s="327"/>
    </row>
    <row r="852" spans="2:19" s="297" customFormat="1" x14ac:dyDescent="0.25">
      <c r="B852" s="327"/>
      <c r="C852" s="327"/>
      <c r="D852" s="327"/>
      <c r="E852" s="327"/>
      <c r="F852" s="327"/>
      <c r="G852" s="327"/>
      <c r="H852" s="327"/>
      <c r="I852" s="327"/>
      <c r="J852" s="327"/>
      <c r="K852" s="327"/>
      <c r="L852" s="327"/>
      <c r="M852" s="327"/>
      <c r="N852" s="327"/>
      <c r="O852" s="327"/>
      <c r="P852" s="327"/>
      <c r="Q852" s="327"/>
      <c r="R852" s="327"/>
      <c r="S852" s="327"/>
    </row>
    <row r="853" spans="2:19" s="297" customFormat="1" x14ac:dyDescent="0.25">
      <c r="B853" s="327"/>
      <c r="C853" s="327"/>
      <c r="D853" s="327"/>
      <c r="E853" s="327"/>
      <c r="F853" s="327"/>
      <c r="G853" s="327"/>
      <c r="H853" s="327"/>
      <c r="I853" s="327"/>
      <c r="J853" s="327"/>
      <c r="K853" s="327"/>
      <c r="L853" s="327"/>
      <c r="M853" s="327"/>
      <c r="N853" s="327"/>
      <c r="O853" s="327"/>
      <c r="P853" s="327"/>
      <c r="Q853" s="327"/>
      <c r="R853" s="327"/>
      <c r="S853" s="327"/>
    </row>
    <row r="854" spans="2:19" s="297" customFormat="1" x14ac:dyDescent="0.25">
      <c r="B854" s="327"/>
      <c r="C854" s="327"/>
      <c r="D854" s="327"/>
      <c r="E854" s="327"/>
      <c r="F854" s="327"/>
      <c r="G854" s="327"/>
      <c r="H854" s="327"/>
      <c r="I854" s="327"/>
      <c r="J854" s="327"/>
      <c r="K854" s="327"/>
      <c r="L854" s="327"/>
      <c r="M854" s="327"/>
      <c r="N854" s="327"/>
      <c r="O854" s="327"/>
      <c r="P854" s="327"/>
      <c r="Q854" s="327"/>
      <c r="R854" s="327"/>
      <c r="S854" s="327"/>
    </row>
    <row r="855" spans="2:19" s="297" customFormat="1" x14ac:dyDescent="0.25">
      <c r="B855" s="327"/>
      <c r="C855" s="327"/>
      <c r="D855" s="327"/>
      <c r="E855" s="327"/>
      <c r="F855" s="327"/>
      <c r="G855" s="327"/>
      <c r="H855" s="327"/>
      <c r="I855" s="327"/>
      <c r="J855" s="327"/>
      <c r="K855" s="327"/>
      <c r="L855" s="327"/>
      <c r="M855" s="327"/>
      <c r="N855" s="327"/>
      <c r="O855" s="327"/>
      <c r="P855" s="327"/>
      <c r="Q855" s="327"/>
      <c r="R855" s="327"/>
      <c r="S855" s="327"/>
    </row>
    <row r="856" spans="2:19" s="297" customFormat="1" x14ac:dyDescent="0.25">
      <c r="B856" s="327"/>
      <c r="C856" s="327"/>
      <c r="D856" s="327"/>
      <c r="E856" s="327"/>
      <c r="F856" s="327"/>
      <c r="G856" s="327"/>
      <c r="H856" s="327"/>
      <c r="I856" s="327"/>
      <c r="J856" s="327"/>
      <c r="K856" s="327"/>
      <c r="L856" s="327"/>
      <c r="M856" s="327"/>
      <c r="N856" s="327"/>
      <c r="O856" s="327"/>
      <c r="P856" s="327"/>
      <c r="Q856" s="327"/>
      <c r="R856" s="327"/>
      <c r="S856" s="327"/>
    </row>
    <row r="857" spans="2:19" s="297" customFormat="1" x14ac:dyDescent="0.25">
      <c r="B857" s="327"/>
      <c r="C857" s="327"/>
      <c r="D857" s="327"/>
      <c r="E857" s="327"/>
      <c r="F857" s="327"/>
      <c r="G857" s="327"/>
      <c r="H857" s="327"/>
      <c r="I857" s="327"/>
      <c r="J857" s="327"/>
      <c r="K857" s="327"/>
      <c r="L857" s="327"/>
      <c r="M857" s="327"/>
      <c r="N857" s="327"/>
      <c r="O857" s="327"/>
      <c r="P857" s="327"/>
      <c r="Q857" s="327"/>
      <c r="R857" s="327"/>
      <c r="S857" s="327"/>
    </row>
    <row r="858" spans="2:19" s="297" customFormat="1" x14ac:dyDescent="0.25">
      <c r="B858" s="327"/>
      <c r="C858" s="327"/>
      <c r="D858" s="327"/>
      <c r="E858" s="327"/>
      <c r="F858" s="327"/>
      <c r="G858" s="327"/>
      <c r="H858" s="327"/>
      <c r="I858" s="327"/>
      <c r="J858" s="327"/>
      <c r="K858" s="327"/>
      <c r="L858" s="327"/>
      <c r="M858" s="327"/>
      <c r="N858" s="327"/>
      <c r="O858" s="327"/>
      <c r="P858" s="327"/>
      <c r="Q858" s="327"/>
      <c r="R858" s="327"/>
      <c r="S858" s="327"/>
    </row>
    <row r="859" spans="2:19" s="297" customFormat="1" x14ac:dyDescent="0.25">
      <c r="B859" s="327"/>
      <c r="C859" s="327"/>
      <c r="D859" s="327"/>
      <c r="E859" s="327"/>
      <c r="F859" s="327"/>
      <c r="G859" s="327"/>
      <c r="H859" s="327"/>
      <c r="I859" s="327"/>
      <c r="J859" s="327"/>
      <c r="K859" s="327"/>
      <c r="L859" s="327"/>
      <c r="M859" s="327"/>
      <c r="N859" s="327"/>
      <c r="O859" s="327"/>
      <c r="P859" s="327"/>
      <c r="Q859" s="327"/>
      <c r="R859" s="327"/>
      <c r="S859" s="327"/>
    </row>
    <row r="860" spans="2:19" s="297" customFormat="1" x14ac:dyDescent="0.25">
      <c r="B860" s="327"/>
      <c r="C860" s="327"/>
      <c r="D860" s="327"/>
      <c r="E860" s="327"/>
      <c r="F860" s="327"/>
      <c r="G860" s="327"/>
      <c r="H860" s="327"/>
      <c r="I860" s="327"/>
      <c r="J860" s="327"/>
      <c r="K860" s="327"/>
      <c r="L860" s="327"/>
      <c r="M860" s="327"/>
      <c r="N860" s="327"/>
      <c r="O860" s="327"/>
      <c r="P860" s="327"/>
      <c r="Q860" s="327"/>
      <c r="R860" s="327"/>
      <c r="S860" s="327"/>
    </row>
    <row r="861" spans="2:19" s="297" customFormat="1" x14ac:dyDescent="0.25">
      <c r="B861" s="327"/>
      <c r="C861" s="327"/>
      <c r="D861" s="327"/>
      <c r="E861" s="327"/>
      <c r="F861" s="327"/>
      <c r="G861" s="327"/>
      <c r="H861" s="327"/>
      <c r="I861" s="327"/>
      <c r="J861" s="327"/>
      <c r="K861" s="327"/>
      <c r="L861" s="327"/>
      <c r="M861" s="327"/>
      <c r="N861" s="327"/>
      <c r="O861" s="327"/>
      <c r="P861" s="327"/>
      <c r="Q861" s="327"/>
      <c r="R861" s="327"/>
      <c r="S861" s="327"/>
    </row>
    <row r="862" spans="2:19" s="297" customFormat="1" x14ac:dyDescent="0.25">
      <c r="B862" s="327"/>
      <c r="C862" s="327"/>
      <c r="D862" s="327"/>
      <c r="E862" s="327"/>
      <c r="F862" s="327"/>
      <c r="G862" s="327"/>
      <c r="H862" s="327"/>
      <c r="I862" s="327"/>
      <c r="J862" s="327"/>
      <c r="K862" s="327"/>
      <c r="L862" s="327"/>
      <c r="M862" s="327"/>
      <c r="N862" s="327"/>
      <c r="O862" s="327"/>
      <c r="P862" s="327"/>
      <c r="Q862" s="327"/>
      <c r="R862" s="327"/>
      <c r="S862" s="327"/>
    </row>
    <row r="863" spans="2:19" s="297" customFormat="1" x14ac:dyDescent="0.25">
      <c r="B863" s="327"/>
      <c r="C863" s="327"/>
      <c r="D863" s="327"/>
      <c r="E863" s="327"/>
      <c r="F863" s="327"/>
      <c r="G863" s="327"/>
      <c r="H863" s="327"/>
      <c r="I863" s="327"/>
      <c r="J863" s="327"/>
      <c r="K863" s="327"/>
      <c r="L863" s="327"/>
      <c r="M863" s="327"/>
      <c r="N863" s="327"/>
      <c r="O863" s="327"/>
      <c r="P863" s="327"/>
      <c r="Q863" s="327"/>
      <c r="R863" s="327"/>
      <c r="S863" s="327"/>
    </row>
    <row r="864" spans="2:19" s="297" customFormat="1" x14ac:dyDescent="0.25">
      <c r="B864" s="327"/>
      <c r="C864" s="327"/>
      <c r="D864" s="327"/>
      <c r="E864" s="327"/>
      <c r="F864" s="327"/>
      <c r="G864" s="327"/>
      <c r="H864" s="327"/>
      <c r="I864" s="327"/>
      <c r="J864" s="327"/>
      <c r="K864" s="327"/>
      <c r="L864" s="327"/>
      <c r="M864" s="327"/>
      <c r="N864" s="327"/>
      <c r="O864" s="327"/>
      <c r="P864" s="327"/>
      <c r="Q864" s="327"/>
      <c r="R864" s="327"/>
      <c r="S864" s="327"/>
    </row>
    <row r="865" spans="2:19" s="297" customFormat="1" x14ac:dyDescent="0.25">
      <c r="B865" s="327"/>
      <c r="C865" s="327"/>
      <c r="D865" s="327"/>
      <c r="E865" s="327"/>
      <c r="F865" s="327"/>
      <c r="G865" s="327"/>
      <c r="H865" s="327"/>
      <c r="I865" s="327"/>
      <c r="J865" s="327"/>
      <c r="K865" s="327"/>
      <c r="L865" s="327"/>
      <c r="M865" s="327"/>
      <c r="N865" s="327"/>
      <c r="O865" s="327"/>
      <c r="P865" s="327"/>
      <c r="Q865" s="327"/>
      <c r="R865" s="327"/>
      <c r="S865" s="327"/>
    </row>
    <row r="866" spans="2:19" s="297" customFormat="1" x14ac:dyDescent="0.25">
      <c r="B866" s="327"/>
      <c r="C866" s="327"/>
      <c r="D866" s="327"/>
      <c r="E866" s="327"/>
      <c r="F866" s="327"/>
      <c r="G866" s="327"/>
      <c r="H866" s="327"/>
      <c r="I866" s="327"/>
      <c r="J866" s="327"/>
      <c r="K866" s="327"/>
      <c r="L866" s="327"/>
      <c r="M866" s="327"/>
      <c r="N866" s="327"/>
      <c r="O866" s="327"/>
      <c r="P866" s="327"/>
      <c r="Q866" s="327"/>
      <c r="R866" s="327"/>
      <c r="S866" s="327"/>
    </row>
    <row r="867" spans="2:19" s="297" customFormat="1" x14ac:dyDescent="0.25">
      <c r="B867" s="327"/>
      <c r="C867" s="327"/>
      <c r="D867" s="327"/>
      <c r="E867" s="327"/>
      <c r="F867" s="327"/>
      <c r="G867" s="327"/>
      <c r="H867" s="327"/>
      <c r="I867" s="327"/>
      <c r="J867" s="327"/>
      <c r="K867" s="327"/>
      <c r="L867" s="327"/>
      <c r="M867" s="327"/>
      <c r="N867" s="327"/>
      <c r="O867" s="327"/>
      <c r="P867" s="327"/>
      <c r="Q867" s="327"/>
      <c r="R867" s="327"/>
      <c r="S867" s="327"/>
    </row>
    <row r="868" spans="2:19" s="297" customFormat="1" x14ac:dyDescent="0.25">
      <c r="B868" s="327"/>
      <c r="C868" s="327"/>
      <c r="D868" s="327"/>
      <c r="E868" s="327"/>
      <c r="F868" s="327"/>
      <c r="G868" s="327"/>
      <c r="H868" s="327"/>
      <c r="I868" s="327"/>
      <c r="J868" s="327"/>
      <c r="K868" s="327"/>
      <c r="L868" s="327"/>
      <c r="M868" s="327"/>
      <c r="N868" s="327"/>
      <c r="O868" s="327"/>
      <c r="P868" s="327"/>
      <c r="Q868" s="327"/>
      <c r="R868" s="327"/>
      <c r="S868" s="327"/>
    </row>
    <row r="869" spans="2:19" s="297" customFormat="1" x14ac:dyDescent="0.25">
      <c r="B869" s="327"/>
      <c r="C869" s="327"/>
      <c r="D869" s="327"/>
      <c r="E869" s="327"/>
      <c r="F869" s="327"/>
      <c r="G869" s="327"/>
      <c r="H869" s="327"/>
      <c r="I869" s="327"/>
      <c r="J869" s="327"/>
      <c r="K869" s="327"/>
      <c r="L869" s="327"/>
      <c r="M869" s="327"/>
      <c r="N869" s="327"/>
      <c r="O869" s="327"/>
      <c r="P869" s="327"/>
      <c r="Q869" s="327"/>
      <c r="R869" s="327"/>
      <c r="S869" s="327"/>
    </row>
    <row r="870" spans="2:19" s="297" customFormat="1" x14ac:dyDescent="0.25">
      <c r="B870" s="327"/>
      <c r="C870" s="327"/>
      <c r="D870" s="327"/>
      <c r="E870" s="327"/>
      <c r="F870" s="327"/>
      <c r="G870" s="327"/>
      <c r="H870" s="327"/>
      <c r="I870" s="327"/>
      <c r="J870" s="327"/>
      <c r="K870" s="327"/>
      <c r="L870" s="327"/>
      <c r="M870" s="327"/>
      <c r="N870" s="327"/>
      <c r="O870" s="327"/>
      <c r="P870" s="327"/>
      <c r="Q870" s="327"/>
      <c r="R870" s="327"/>
      <c r="S870" s="327"/>
    </row>
    <row r="871" spans="2:19" s="297" customFormat="1" x14ac:dyDescent="0.25">
      <c r="B871" s="327"/>
      <c r="C871" s="327"/>
      <c r="D871" s="327"/>
      <c r="E871" s="327"/>
      <c r="F871" s="327"/>
      <c r="G871" s="327"/>
      <c r="H871" s="327"/>
      <c r="I871" s="327"/>
      <c r="J871" s="327"/>
      <c r="K871" s="327"/>
      <c r="L871" s="327"/>
      <c r="M871" s="327"/>
      <c r="N871" s="327"/>
      <c r="O871" s="327"/>
      <c r="P871" s="327"/>
      <c r="Q871" s="327"/>
      <c r="R871" s="327"/>
      <c r="S871" s="327"/>
    </row>
    <row r="872" spans="2:19" s="297" customFormat="1" x14ac:dyDescent="0.25">
      <c r="B872" s="327"/>
      <c r="C872" s="327"/>
      <c r="D872" s="327"/>
      <c r="E872" s="327"/>
      <c r="F872" s="327"/>
      <c r="G872" s="327"/>
      <c r="H872" s="327"/>
      <c r="I872" s="327"/>
      <c r="J872" s="327"/>
      <c r="K872" s="327"/>
      <c r="L872" s="327"/>
      <c r="M872" s="327"/>
      <c r="N872" s="327"/>
      <c r="O872" s="327"/>
      <c r="P872" s="327"/>
      <c r="Q872" s="327"/>
      <c r="R872" s="327"/>
      <c r="S872" s="327"/>
    </row>
    <row r="873" spans="2:19" s="297" customFormat="1" x14ac:dyDescent="0.25">
      <c r="B873" s="327"/>
      <c r="C873" s="327"/>
      <c r="D873" s="327"/>
      <c r="E873" s="327"/>
      <c r="F873" s="327"/>
      <c r="G873" s="327"/>
      <c r="H873" s="327"/>
      <c r="I873" s="327"/>
      <c r="J873" s="327"/>
      <c r="K873" s="327"/>
      <c r="L873" s="327"/>
      <c r="M873" s="327"/>
      <c r="N873" s="327"/>
      <c r="O873" s="327"/>
      <c r="P873" s="327"/>
      <c r="Q873" s="327"/>
      <c r="R873" s="327"/>
      <c r="S873" s="327"/>
    </row>
    <row r="874" spans="2:19" s="297" customFormat="1" x14ac:dyDescent="0.25">
      <c r="B874" s="327"/>
      <c r="C874" s="327"/>
      <c r="D874" s="327"/>
      <c r="E874" s="327"/>
      <c r="F874" s="327"/>
      <c r="G874" s="327"/>
      <c r="H874" s="327"/>
      <c r="I874" s="327"/>
      <c r="J874" s="327"/>
      <c r="K874" s="327"/>
      <c r="L874" s="327"/>
      <c r="M874" s="327"/>
      <c r="N874" s="327"/>
      <c r="O874" s="327"/>
      <c r="P874" s="327"/>
      <c r="Q874" s="327"/>
      <c r="R874" s="327"/>
      <c r="S874" s="327"/>
    </row>
    <row r="875" spans="2:19" s="297" customFormat="1" x14ac:dyDescent="0.25">
      <c r="B875" s="327"/>
      <c r="C875" s="327"/>
      <c r="D875" s="327"/>
      <c r="E875" s="327"/>
      <c r="F875" s="327"/>
      <c r="G875" s="327"/>
      <c r="H875" s="327"/>
      <c r="I875" s="327"/>
      <c r="J875" s="327"/>
      <c r="K875" s="327"/>
      <c r="L875" s="327"/>
      <c r="M875" s="327"/>
      <c r="N875" s="327"/>
      <c r="O875" s="327"/>
      <c r="P875" s="327"/>
      <c r="Q875" s="327"/>
      <c r="R875" s="327"/>
      <c r="S875" s="327"/>
    </row>
    <row r="876" spans="2:19" s="297" customFormat="1" x14ac:dyDescent="0.25">
      <c r="B876" s="327"/>
      <c r="C876" s="327"/>
      <c r="D876" s="327"/>
      <c r="E876" s="327"/>
      <c r="F876" s="327"/>
      <c r="G876" s="327"/>
      <c r="H876" s="327"/>
      <c r="I876" s="327"/>
      <c r="J876" s="327"/>
      <c r="K876" s="327"/>
      <c r="L876" s="327"/>
      <c r="M876" s="327"/>
      <c r="N876" s="327"/>
      <c r="O876" s="327"/>
      <c r="P876" s="327"/>
      <c r="Q876" s="327"/>
      <c r="R876" s="327"/>
      <c r="S876" s="327"/>
    </row>
    <row r="877" spans="2:19" s="297" customFormat="1" x14ac:dyDescent="0.25">
      <c r="B877" s="327"/>
      <c r="C877" s="327"/>
      <c r="D877" s="327"/>
      <c r="E877" s="327"/>
      <c r="F877" s="327"/>
      <c r="G877" s="327"/>
      <c r="H877" s="327"/>
      <c r="I877" s="327"/>
      <c r="J877" s="327"/>
      <c r="K877" s="327"/>
      <c r="L877" s="327"/>
      <c r="M877" s="327"/>
      <c r="N877" s="327"/>
      <c r="O877" s="327"/>
      <c r="P877" s="327"/>
      <c r="Q877" s="327"/>
      <c r="R877" s="327"/>
      <c r="S877" s="327"/>
    </row>
    <row r="878" spans="2:19" s="297" customFormat="1" x14ac:dyDescent="0.25">
      <c r="B878" s="327"/>
      <c r="C878" s="327"/>
      <c r="D878" s="327"/>
      <c r="E878" s="327"/>
      <c r="F878" s="327"/>
      <c r="G878" s="327"/>
      <c r="H878" s="327"/>
      <c r="I878" s="327"/>
      <c r="J878" s="327"/>
      <c r="K878" s="327"/>
      <c r="L878" s="327"/>
      <c r="M878" s="327"/>
      <c r="N878" s="327"/>
      <c r="O878" s="327"/>
      <c r="P878" s="327"/>
      <c r="Q878" s="327"/>
      <c r="R878" s="327"/>
      <c r="S878" s="327"/>
    </row>
    <row r="879" spans="2:19" s="297" customFormat="1" x14ac:dyDescent="0.25">
      <c r="B879" s="327"/>
      <c r="C879" s="327"/>
      <c r="D879" s="327"/>
      <c r="E879" s="327"/>
      <c r="F879" s="327"/>
      <c r="G879" s="327"/>
      <c r="H879" s="327"/>
      <c r="I879" s="327"/>
      <c r="J879" s="327"/>
      <c r="K879" s="327"/>
      <c r="L879" s="327"/>
      <c r="M879" s="327"/>
      <c r="N879" s="327"/>
      <c r="O879" s="327"/>
      <c r="P879" s="327"/>
      <c r="Q879" s="327"/>
      <c r="R879" s="327"/>
      <c r="S879" s="327"/>
    </row>
    <row r="880" spans="2:19" s="297" customFormat="1" x14ac:dyDescent="0.25">
      <c r="B880" s="327"/>
      <c r="C880" s="327"/>
      <c r="D880" s="327"/>
      <c r="E880" s="327"/>
      <c r="F880" s="327"/>
      <c r="G880" s="327"/>
      <c r="H880" s="327"/>
      <c r="I880" s="327"/>
      <c r="J880" s="327"/>
      <c r="K880" s="327"/>
      <c r="L880" s="327"/>
      <c r="M880" s="327"/>
      <c r="N880" s="327"/>
      <c r="O880" s="327"/>
      <c r="P880" s="327"/>
      <c r="Q880" s="327"/>
      <c r="R880" s="327"/>
      <c r="S880" s="327"/>
    </row>
    <row r="881" spans="2:19" s="297" customFormat="1" x14ac:dyDescent="0.25">
      <c r="B881" s="327"/>
      <c r="C881" s="327"/>
      <c r="D881" s="327"/>
      <c r="E881" s="327"/>
      <c r="F881" s="327"/>
      <c r="G881" s="327"/>
      <c r="H881" s="327"/>
      <c r="I881" s="327"/>
      <c r="J881" s="327"/>
      <c r="K881" s="327"/>
      <c r="L881" s="327"/>
      <c r="M881" s="327"/>
      <c r="N881" s="327"/>
      <c r="O881" s="327"/>
      <c r="P881" s="327"/>
      <c r="Q881" s="327"/>
      <c r="R881" s="327"/>
      <c r="S881" s="327"/>
    </row>
    <row r="882" spans="2:19" s="297" customFormat="1" x14ac:dyDescent="0.25">
      <c r="B882" s="327"/>
      <c r="C882" s="327"/>
      <c r="D882" s="327"/>
      <c r="E882" s="327"/>
      <c r="F882" s="327"/>
      <c r="G882" s="327"/>
      <c r="H882" s="327"/>
      <c r="I882" s="327"/>
      <c r="J882" s="327"/>
      <c r="K882" s="327"/>
      <c r="L882" s="327"/>
      <c r="M882" s="327"/>
      <c r="N882" s="327"/>
      <c r="O882" s="327"/>
      <c r="P882" s="327"/>
      <c r="Q882" s="327"/>
      <c r="R882" s="327"/>
      <c r="S882" s="327"/>
    </row>
    <row r="883" spans="2:19" s="297" customFormat="1" x14ac:dyDescent="0.25">
      <c r="B883" s="327"/>
      <c r="C883" s="327"/>
      <c r="D883" s="327"/>
      <c r="E883" s="327"/>
      <c r="F883" s="327"/>
      <c r="G883" s="327"/>
      <c r="H883" s="327"/>
      <c r="I883" s="327"/>
      <c r="J883" s="327"/>
      <c r="K883" s="327"/>
      <c r="L883" s="327"/>
      <c r="M883" s="327"/>
      <c r="N883" s="327"/>
      <c r="O883" s="327"/>
      <c r="P883" s="327"/>
      <c r="Q883" s="327"/>
      <c r="R883" s="327"/>
      <c r="S883" s="327"/>
    </row>
    <row r="884" spans="2:19" s="297" customFormat="1" x14ac:dyDescent="0.25">
      <c r="B884" s="327"/>
      <c r="C884" s="327"/>
      <c r="D884" s="327"/>
      <c r="E884" s="327"/>
      <c r="F884" s="327"/>
      <c r="G884" s="327"/>
      <c r="H884" s="327"/>
      <c r="I884" s="327"/>
      <c r="J884" s="327"/>
      <c r="K884" s="327"/>
      <c r="L884" s="327"/>
      <c r="M884" s="327"/>
      <c r="N884" s="327"/>
      <c r="O884" s="327"/>
      <c r="P884" s="327"/>
      <c r="Q884" s="327"/>
      <c r="R884" s="327"/>
      <c r="S884" s="327"/>
    </row>
    <row r="885" spans="2:19" s="297" customFormat="1" x14ac:dyDescent="0.25">
      <c r="B885" s="327"/>
      <c r="C885" s="327"/>
      <c r="D885" s="327"/>
      <c r="E885" s="327"/>
      <c r="F885" s="327"/>
      <c r="G885" s="327"/>
      <c r="H885" s="327"/>
      <c r="I885" s="327"/>
      <c r="J885" s="327"/>
      <c r="K885" s="327"/>
      <c r="L885" s="327"/>
      <c r="M885" s="327"/>
      <c r="N885" s="327"/>
      <c r="O885" s="327"/>
      <c r="P885" s="327"/>
      <c r="Q885" s="327"/>
      <c r="R885" s="327"/>
      <c r="S885" s="327"/>
    </row>
    <row r="886" spans="2:19" s="297" customFormat="1" x14ac:dyDescent="0.25">
      <c r="B886" s="327"/>
      <c r="C886" s="327"/>
      <c r="D886" s="327"/>
      <c r="E886" s="327"/>
      <c r="F886" s="327"/>
      <c r="G886" s="327"/>
      <c r="H886" s="327"/>
      <c r="I886" s="327"/>
      <c r="J886" s="327"/>
      <c r="K886" s="327"/>
      <c r="L886" s="327"/>
      <c r="M886" s="327"/>
      <c r="N886" s="327"/>
      <c r="O886" s="327"/>
      <c r="P886" s="327"/>
      <c r="Q886" s="327"/>
      <c r="R886" s="327"/>
      <c r="S886" s="327"/>
    </row>
    <row r="887" spans="2:19" s="297" customFormat="1" x14ac:dyDescent="0.25">
      <c r="B887" s="327"/>
      <c r="C887" s="327"/>
      <c r="D887" s="327"/>
      <c r="E887" s="327"/>
      <c r="F887" s="327"/>
      <c r="G887" s="327"/>
      <c r="H887" s="327"/>
      <c r="I887" s="327"/>
      <c r="J887" s="327"/>
      <c r="K887" s="327"/>
      <c r="L887" s="327"/>
      <c r="M887" s="327"/>
      <c r="N887" s="327"/>
      <c r="O887" s="327"/>
      <c r="P887" s="327"/>
      <c r="Q887" s="327"/>
      <c r="R887" s="327"/>
      <c r="S887" s="327"/>
    </row>
    <row r="888" spans="2:19" s="297" customFormat="1" x14ac:dyDescent="0.25">
      <c r="B888" s="327"/>
      <c r="C888" s="327"/>
      <c r="D888" s="327"/>
      <c r="E888" s="327"/>
      <c r="F888" s="327"/>
      <c r="G888" s="327"/>
      <c r="H888" s="327"/>
      <c r="I888" s="327"/>
      <c r="J888" s="327"/>
      <c r="K888" s="327"/>
      <c r="L888" s="327"/>
      <c r="M888" s="327"/>
      <c r="N888" s="327"/>
      <c r="O888" s="327"/>
      <c r="P888" s="327"/>
      <c r="Q888" s="327"/>
      <c r="R888" s="327"/>
      <c r="S888" s="327"/>
    </row>
    <row r="889" spans="2:19" s="297" customFormat="1" x14ac:dyDescent="0.25">
      <c r="B889" s="327"/>
      <c r="C889" s="327"/>
      <c r="D889" s="327"/>
      <c r="E889" s="327"/>
      <c r="F889" s="327"/>
      <c r="G889" s="327"/>
      <c r="H889" s="327"/>
      <c r="I889" s="327"/>
      <c r="J889" s="327"/>
      <c r="K889" s="327"/>
      <c r="L889" s="327"/>
      <c r="M889" s="327"/>
      <c r="N889" s="327"/>
      <c r="O889" s="327"/>
      <c r="P889" s="327"/>
      <c r="Q889" s="327"/>
      <c r="R889" s="327"/>
      <c r="S889" s="327"/>
    </row>
    <row r="890" spans="2:19" s="297" customFormat="1" x14ac:dyDescent="0.25">
      <c r="B890" s="327"/>
      <c r="C890" s="327"/>
      <c r="D890" s="327"/>
      <c r="E890" s="327"/>
      <c r="F890" s="327"/>
      <c r="G890" s="327"/>
      <c r="H890" s="327"/>
      <c r="I890" s="327"/>
      <c r="J890" s="327"/>
      <c r="K890" s="327"/>
      <c r="L890" s="327"/>
      <c r="M890" s="327"/>
      <c r="N890" s="327"/>
      <c r="O890" s="327"/>
      <c r="P890" s="327"/>
      <c r="Q890" s="327"/>
      <c r="R890" s="327"/>
      <c r="S890" s="327"/>
    </row>
    <row r="891" spans="2:19" s="297" customFormat="1" x14ac:dyDescent="0.25">
      <c r="B891" s="327"/>
      <c r="C891" s="327"/>
      <c r="D891" s="327"/>
      <c r="E891" s="327"/>
      <c r="F891" s="327"/>
      <c r="G891" s="327"/>
      <c r="H891" s="327"/>
      <c r="I891" s="327"/>
      <c r="J891" s="327"/>
      <c r="K891" s="327"/>
      <c r="L891" s="327"/>
      <c r="M891" s="327"/>
      <c r="N891" s="327"/>
      <c r="O891" s="327"/>
      <c r="P891" s="327"/>
      <c r="Q891" s="327"/>
      <c r="R891" s="327"/>
      <c r="S891" s="327"/>
    </row>
    <row r="892" spans="2:19" s="297" customFormat="1" x14ac:dyDescent="0.25">
      <c r="B892" s="327"/>
      <c r="C892" s="327"/>
      <c r="D892" s="327"/>
      <c r="E892" s="327"/>
      <c r="F892" s="327"/>
      <c r="G892" s="327"/>
      <c r="H892" s="327"/>
      <c r="I892" s="327"/>
      <c r="J892" s="327"/>
      <c r="K892" s="327"/>
      <c r="L892" s="327"/>
      <c r="M892" s="327"/>
      <c r="N892" s="327"/>
      <c r="O892" s="327"/>
      <c r="P892" s="327"/>
      <c r="Q892" s="327"/>
      <c r="R892" s="327"/>
      <c r="S892" s="327"/>
    </row>
    <row r="893" spans="2:19" s="297" customFormat="1" x14ac:dyDescent="0.25">
      <c r="B893" s="327"/>
      <c r="C893" s="327"/>
      <c r="D893" s="327"/>
      <c r="E893" s="327"/>
      <c r="F893" s="327"/>
      <c r="G893" s="327"/>
      <c r="H893" s="327"/>
      <c r="I893" s="327"/>
      <c r="J893" s="327"/>
      <c r="K893" s="327"/>
      <c r="L893" s="327"/>
      <c r="M893" s="327"/>
      <c r="N893" s="327"/>
      <c r="O893" s="327"/>
      <c r="P893" s="327"/>
      <c r="Q893" s="327"/>
      <c r="R893" s="327"/>
      <c r="S893" s="327"/>
    </row>
    <row r="894" spans="2:19" s="297" customFormat="1" x14ac:dyDescent="0.25">
      <c r="B894" s="327"/>
      <c r="C894" s="327"/>
      <c r="D894" s="327"/>
      <c r="E894" s="327"/>
      <c r="F894" s="327"/>
      <c r="G894" s="327"/>
      <c r="H894" s="327"/>
      <c r="I894" s="327"/>
      <c r="J894" s="327"/>
      <c r="K894" s="327"/>
      <c r="L894" s="327"/>
      <c r="M894" s="327"/>
      <c r="N894" s="327"/>
      <c r="O894" s="327"/>
      <c r="P894" s="327"/>
      <c r="Q894" s="327"/>
      <c r="R894" s="327"/>
      <c r="S894" s="327"/>
    </row>
    <row r="895" spans="2:19" s="297" customFormat="1" x14ac:dyDescent="0.25">
      <c r="B895" s="327"/>
      <c r="C895" s="327"/>
      <c r="D895" s="327"/>
      <c r="E895" s="327"/>
      <c r="F895" s="327"/>
      <c r="G895" s="327"/>
      <c r="H895" s="327"/>
      <c r="I895" s="327"/>
      <c r="J895" s="327"/>
      <c r="K895" s="327"/>
      <c r="L895" s="327"/>
      <c r="M895" s="327"/>
      <c r="N895" s="327"/>
      <c r="O895" s="327"/>
      <c r="P895" s="327"/>
      <c r="Q895" s="327"/>
      <c r="R895" s="327"/>
      <c r="S895" s="327"/>
    </row>
    <row r="896" spans="2:19" s="297" customFormat="1" x14ac:dyDescent="0.25">
      <c r="B896" s="327"/>
      <c r="C896" s="327"/>
      <c r="D896" s="327"/>
      <c r="E896" s="327"/>
      <c r="F896" s="327"/>
      <c r="G896" s="327"/>
      <c r="H896" s="327"/>
      <c r="I896" s="327"/>
      <c r="J896" s="327"/>
      <c r="K896" s="327"/>
      <c r="L896" s="327"/>
      <c r="M896" s="327"/>
      <c r="N896" s="327"/>
      <c r="O896" s="327"/>
      <c r="P896" s="327"/>
      <c r="Q896" s="327"/>
      <c r="R896" s="327"/>
      <c r="S896" s="327"/>
    </row>
    <row r="897" spans="2:19" s="297" customFormat="1" x14ac:dyDescent="0.25">
      <c r="B897" s="327"/>
      <c r="C897" s="327"/>
      <c r="D897" s="327"/>
      <c r="E897" s="327"/>
      <c r="F897" s="327"/>
      <c r="G897" s="327"/>
      <c r="H897" s="327"/>
      <c r="I897" s="327"/>
      <c r="J897" s="327"/>
      <c r="K897" s="327"/>
      <c r="L897" s="327"/>
      <c r="M897" s="327"/>
      <c r="N897" s="327"/>
      <c r="O897" s="327"/>
      <c r="P897" s="327"/>
      <c r="Q897" s="327"/>
      <c r="R897" s="327"/>
      <c r="S897" s="327"/>
    </row>
    <row r="898" spans="2:19" s="297" customFormat="1" x14ac:dyDescent="0.25">
      <c r="B898" s="327"/>
      <c r="C898" s="327"/>
      <c r="D898" s="327"/>
      <c r="E898" s="327"/>
      <c r="F898" s="327"/>
      <c r="G898" s="327"/>
      <c r="H898" s="327"/>
      <c r="I898" s="327"/>
      <c r="J898" s="327"/>
      <c r="K898" s="327"/>
      <c r="L898" s="327"/>
      <c r="M898" s="327"/>
      <c r="N898" s="327"/>
      <c r="O898" s="327"/>
      <c r="P898" s="327"/>
      <c r="Q898" s="327"/>
      <c r="R898" s="327"/>
      <c r="S898" s="327"/>
    </row>
    <row r="899" spans="2:19" s="297" customFormat="1" x14ac:dyDescent="0.25">
      <c r="B899" s="327"/>
      <c r="C899" s="327"/>
      <c r="D899" s="327"/>
      <c r="E899" s="327"/>
      <c r="F899" s="327"/>
      <c r="G899" s="327"/>
      <c r="H899" s="327"/>
      <c r="I899" s="327"/>
      <c r="J899" s="327"/>
      <c r="K899" s="327"/>
      <c r="L899" s="327"/>
      <c r="M899" s="327"/>
      <c r="N899" s="327"/>
      <c r="O899" s="327"/>
      <c r="P899" s="327"/>
      <c r="Q899" s="327"/>
      <c r="R899" s="327"/>
      <c r="S899" s="327"/>
    </row>
    <row r="900" spans="2:19" s="297" customFormat="1" x14ac:dyDescent="0.25">
      <c r="B900" s="327"/>
      <c r="C900" s="327"/>
      <c r="D900" s="327"/>
      <c r="E900" s="327"/>
      <c r="F900" s="327"/>
      <c r="G900" s="327"/>
      <c r="H900" s="327"/>
      <c r="I900" s="327"/>
      <c r="J900" s="327"/>
      <c r="K900" s="327"/>
      <c r="L900" s="327"/>
      <c r="M900" s="327"/>
      <c r="N900" s="327"/>
      <c r="O900" s="327"/>
      <c r="P900" s="327"/>
      <c r="Q900" s="327"/>
      <c r="R900" s="327"/>
      <c r="S900" s="327"/>
    </row>
    <row r="901" spans="2:19" s="297" customFormat="1" x14ac:dyDescent="0.25">
      <c r="B901" s="327"/>
      <c r="C901" s="327"/>
      <c r="D901" s="327"/>
      <c r="E901" s="327"/>
      <c r="F901" s="327"/>
      <c r="G901" s="327"/>
      <c r="H901" s="327"/>
      <c r="I901" s="327"/>
      <c r="J901" s="327"/>
      <c r="K901" s="327"/>
      <c r="L901" s="327"/>
      <c r="M901" s="327"/>
      <c r="N901" s="327"/>
      <c r="O901" s="327"/>
      <c r="P901" s="327"/>
      <c r="Q901" s="327"/>
      <c r="R901" s="327"/>
      <c r="S901" s="327"/>
    </row>
    <row r="902" spans="2:19" s="297" customFormat="1" x14ac:dyDescent="0.25">
      <c r="B902" s="327"/>
      <c r="C902" s="327"/>
      <c r="D902" s="327"/>
      <c r="E902" s="327"/>
      <c r="F902" s="327"/>
      <c r="G902" s="327"/>
      <c r="H902" s="327"/>
      <c r="I902" s="327"/>
      <c r="J902" s="327"/>
      <c r="K902" s="327"/>
      <c r="L902" s="327"/>
      <c r="M902" s="327"/>
      <c r="N902" s="327"/>
      <c r="O902" s="327"/>
      <c r="P902" s="327"/>
      <c r="Q902" s="327"/>
      <c r="R902" s="327"/>
      <c r="S902" s="327"/>
    </row>
    <row r="903" spans="2:19" s="297" customFormat="1" x14ac:dyDescent="0.25">
      <c r="B903" s="327"/>
      <c r="C903" s="327"/>
      <c r="D903" s="327"/>
      <c r="E903" s="327"/>
      <c r="F903" s="327"/>
      <c r="G903" s="327"/>
      <c r="H903" s="327"/>
      <c r="I903" s="327"/>
      <c r="J903" s="327"/>
      <c r="K903" s="327"/>
      <c r="L903" s="327"/>
      <c r="M903" s="327"/>
      <c r="N903" s="327"/>
      <c r="O903" s="327"/>
      <c r="P903" s="327"/>
      <c r="Q903" s="327"/>
      <c r="R903" s="327"/>
      <c r="S903" s="327"/>
    </row>
    <row r="904" spans="2:19" s="297" customFormat="1" x14ac:dyDescent="0.25">
      <c r="B904" s="327"/>
      <c r="C904" s="327"/>
      <c r="D904" s="327"/>
      <c r="E904" s="327"/>
      <c r="F904" s="327"/>
      <c r="G904" s="327"/>
      <c r="H904" s="327"/>
      <c r="I904" s="327"/>
      <c r="J904" s="327"/>
      <c r="K904" s="327"/>
      <c r="L904" s="327"/>
      <c r="M904" s="327"/>
      <c r="N904" s="327"/>
      <c r="O904" s="327"/>
      <c r="P904" s="327"/>
      <c r="Q904" s="327"/>
      <c r="R904" s="327"/>
      <c r="S904" s="327"/>
    </row>
    <row r="905" spans="2:19" s="297" customFormat="1" x14ac:dyDescent="0.25">
      <c r="B905" s="327"/>
      <c r="C905" s="327"/>
      <c r="D905" s="327"/>
      <c r="E905" s="327"/>
      <c r="F905" s="327"/>
      <c r="G905" s="327"/>
      <c r="H905" s="327"/>
      <c r="I905" s="327"/>
      <c r="J905" s="327"/>
      <c r="K905" s="327"/>
      <c r="L905" s="327"/>
      <c r="M905" s="327"/>
      <c r="N905" s="327"/>
      <c r="O905" s="327"/>
      <c r="P905" s="327"/>
      <c r="Q905" s="327"/>
      <c r="R905" s="327"/>
      <c r="S905" s="327"/>
    </row>
    <row r="906" spans="2:19" s="297" customFormat="1" x14ac:dyDescent="0.25">
      <c r="B906" s="327"/>
      <c r="C906" s="327"/>
      <c r="D906" s="327"/>
      <c r="E906" s="327"/>
      <c r="F906" s="327"/>
      <c r="G906" s="327"/>
      <c r="H906" s="327"/>
      <c r="I906" s="327"/>
      <c r="J906" s="327"/>
      <c r="K906" s="327"/>
      <c r="L906" s="327"/>
      <c r="M906" s="327"/>
      <c r="N906" s="327"/>
      <c r="O906" s="327"/>
      <c r="P906" s="327"/>
      <c r="Q906" s="327"/>
      <c r="R906" s="327"/>
      <c r="S906" s="327"/>
    </row>
    <row r="907" spans="2:19" s="297" customFormat="1" x14ac:dyDescent="0.25">
      <c r="B907" s="327"/>
      <c r="C907" s="327"/>
      <c r="D907" s="327"/>
      <c r="E907" s="327"/>
      <c r="F907" s="327"/>
      <c r="G907" s="327"/>
      <c r="H907" s="327"/>
      <c r="I907" s="327"/>
      <c r="J907" s="327"/>
      <c r="K907" s="327"/>
      <c r="L907" s="327"/>
      <c r="M907" s="327"/>
      <c r="N907" s="327"/>
      <c r="O907" s="327"/>
      <c r="P907" s="327"/>
      <c r="Q907" s="327"/>
      <c r="R907" s="327"/>
      <c r="S907" s="327"/>
    </row>
    <row r="908" spans="2:19" s="297" customFormat="1" x14ac:dyDescent="0.25">
      <c r="B908" s="327"/>
      <c r="C908" s="327"/>
      <c r="D908" s="327"/>
      <c r="E908" s="327"/>
      <c r="F908" s="327"/>
      <c r="G908" s="327"/>
      <c r="H908" s="327"/>
      <c r="I908" s="327"/>
      <c r="J908" s="327"/>
      <c r="K908" s="327"/>
      <c r="L908" s="327"/>
      <c r="M908" s="327"/>
      <c r="N908" s="327"/>
      <c r="O908" s="327"/>
      <c r="P908" s="327"/>
      <c r="Q908" s="327"/>
      <c r="R908" s="327"/>
      <c r="S908" s="327"/>
    </row>
    <row r="909" spans="2:19" s="297" customFormat="1" x14ac:dyDescent="0.25">
      <c r="B909" s="327"/>
      <c r="C909" s="327"/>
      <c r="D909" s="327"/>
      <c r="E909" s="327"/>
      <c r="F909" s="327"/>
      <c r="G909" s="327"/>
      <c r="H909" s="327"/>
      <c r="I909" s="327"/>
      <c r="J909" s="327"/>
      <c r="K909" s="327"/>
      <c r="L909" s="327"/>
      <c r="M909" s="327"/>
      <c r="N909" s="327"/>
      <c r="O909" s="327"/>
      <c r="P909" s="327"/>
      <c r="Q909" s="327"/>
      <c r="R909" s="327"/>
      <c r="S909" s="327"/>
    </row>
    <row r="910" spans="2:19" s="297" customFormat="1" x14ac:dyDescent="0.25">
      <c r="B910" s="327"/>
      <c r="C910" s="327"/>
      <c r="D910" s="327"/>
      <c r="E910" s="327"/>
      <c r="F910" s="327"/>
      <c r="G910" s="327"/>
      <c r="H910" s="327"/>
      <c r="I910" s="327"/>
      <c r="J910" s="327"/>
      <c r="K910" s="327"/>
      <c r="L910" s="327"/>
      <c r="M910" s="327"/>
      <c r="N910" s="327"/>
      <c r="O910" s="327"/>
      <c r="P910" s="327"/>
      <c r="Q910" s="327"/>
      <c r="R910" s="327"/>
      <c r="S910" s="327"/>
    </row>
    <row r="911" spans="2:19" s="297" customFormat="1" x14ac:dyDescent="0.25">
      <c r="B911" s="327"/>
      <c r="C911" s="327"/>
      <c r="D911" s="327"/>
      <c r="E911" s="327"/>
      <c r="F911" s="327"/>
      <c r="G911" s="327"/>
      <c r="H911" s="327"/>
      <c r="I911" s="327"/>
      <c r="J911" s="327"/>
      <c r="K911" s="327"/>
      <c r="L911" s="327"/>
      <c r="M911" s="327"/>
      <c r="N911" s="327"/>
      <c r="O911" s="327"/>
      <c r="P911" s="327"/>
      <c r="Q911" s="327"/>
      <c r="R911" s="327"/>
      <c r="S911" s="327"/>
    </row>
    <row r="912" spans="2:19" s="297" customFormat="1" x14ac:dyDescent="0.25">
      <c r="B912" s="327"/>
      <c r="C912" s="327"/>
      <c r="D912" s="327"/>
      <c r="E912" s="327"/>
      <c r="F912" s="327"/>
      <c r="G912" s="327"/>
      <c r="H912" s="327"/>
      <c r="I912" s="327"/>
      <c r="J912" s="327"/>
      <c r="K912" s="327"/>
      <c r="L912" s="327"/>
      <c r="M912" s="327"/>
      <c r="N912" s="327"/>
      <c r="O912" s="327"/>
      <c r="P912" s="327"/>
      <c r="Q912" s="327"/>
      <c r="R912" s="327"/>
      <c r="S912" s="327"/>
    </row>
    <row r="913" spans="2:19" s="297" customFormat="1" x14ac:dyDescent="0.25">
      <c r="B913" s="327"/>
      <c r="C913" s="327"/>
      <c r="D913" s="327"/>
      <c r="E913" s="327"/>
      <c r="F913" s="327"/>
      <c r="G913" s="327"/>
      <c r="H913" s="327"/>
      <c r="I913" s="327"/>
      <c r="J913" s="327"/>
      <c r="K913" s="327"/>
      <c r="L913" s="327"/>
      <c r="M913" s="327"/>
      <c r="N913" s="327"/>
      <c r="O913" s="327"/>
      <c r="P913" s="327"/>
      <c r="Q913" s="327"/>
      <c r="R913" s="327"/>
      <c r="S913" s="327"/>
    </row>
    <row r="914" spans="2:19" s="297" customFormat="1" x14ac:dyDescent="0.25">
      <c r="B914" s="327"/>
      <c r="C914" s="327"/>
      <c r="D914" s="327"/>
      <c r="E914" s="327"/>
      <c r="F914" s="327"/>
      <c r="G914" s="327"/>
      <c r="H914" s="327"/>
      <c r="I914" s="327"/>
      <c r="J914" s="327"/>
      <c r="K914" s="327"/>
      <c r="L914" s="327"/>
      <c r="M914" s="327"/>
      <c r="N914" s="327"/>
      <c r="O914" s="327"/>
      <c r="P914" s="327"/>
      <c r="Q914" s="327"/>
      <c r="R914" s="327"/>
      <c r="S914" s="327"/>
    </row>
    <row r="915" spans="2:19" s="297" customFormat="1" x14ac:dyDescent="0.25">
      <c r="B915" s="327"/>
      <c r="C915" s="327"/>
      <c r="D915" s="327"/>
      <c r="E915" s="327"/>
      <c r="F915" s="327"/>
      <c r="G915" s="327"/>
      <c r="H915" s="327"/>
      <c r="I915" s="327"/>
      <c r="J915" s="327"/>
      <c r="K915" s="327"/>
      <c r="L915" s="327"/>
      <c r="M915" s="327"/>
      <c r="N915" s="327"/>
      <c r="O915" s="327"/>
      <c r="P915" s="327"/>
      <c r="Q915" s="327"/>
      <c r="R915" s="327"/>
      <c r="S915" s="327"/>
    </row>
    <row r="916" spans="2:19" s="297" customFormat="1" x14ac:dyDescent="0.25">
      <c r="B916" s="327"/>
      <c r="C916" s="327"/>
      <c r="D916" s="327"/>
      <c r="E916" s="327"/>
      <c r="F916" s="327"/>
      <c r="G916" s="327"/>
      <c r="H916" s="327"/>
      <c r="I916" s="327"/>
      <c r="J916" s="327"/>
      <c r="K916" s="327"/>
      <c r="L916" s="327"/>
      <c r="M916" s="327"/>
      <c r="N916" s="327"/>
      <c r="O916" s="327"/>
      <c r="P916" s="327"/>
      <c r="Q916" s="327"/>
      <c r="R916" s="327"/>
      <c r="S916" s="327"/>
    </row>
    <row r="917" spans="2:19" s="297" customFormat="1" x14ac:dyDescent="0.25">
      <c r="B917" s="327"/>
      <c r="C917" s="327"/>
      <c r="D917" s="327"/>
      <c r="E917" s="327"/>
      <c r="F917" s="327"/>
      <c r="G917" s="327"/>
      <c r="H917" s="327"/>
      <c r="I917" s="327"/>
      <c r="J917" s="327"/>
      <c r="K917" s="327"/>
      <c r="L917" s="327"/>
      <c r="M917" s="327"/>
      <c r="N917" s="327"/>
      <c r="O917" s="327"/>
      <c r="P917" s="327"/>
      <c r="Q917" s="327"/>
      <c r="R917" s="327"/>
      <c r="S917" s="327"/>
    </row>
    <row r="918" spans="2:19" s="297" customFormat="1" x14ac:dyDescent="0.25">
      <c r="B918" s="327"/>
      <c r="C918" s="327"/>
      <c r="D918" s="327"/>
      <c r="E918" s="327"/>
      <c r="F918" s="327"/>
      <c r="G918" s="327"/>
      <c r="H918" s="327"/>
      <c r="I918" s="327"/>
      <c r="J918" s="327"/>
      <c r="K918" s="327"/>
      <c r="L918" s="327"/>
      <c r="M918" s="327"/>
      <c r="N918" s="327"/>
      <c r="O918" s="327"/>
      <c r="P918" s="327"/>
      <c r="Q918" s="327"/>
      <c r="R918" s="327"/>
      <c r="S918" s="327"/>
    </row>
    <row r="919" spans="2:19" s="297" customFormat="1" x14ac:dyDescent="0.25">
      <c r="B919" s="327"/>
      <c r="C919" s="327"/>
      <c r="D919" s="327"/>
      <c r="E919" s="327"/>
      <c r="F919" s="327"/>
      <c r="G919" s="327"/>
      <c r="H919" s="327"/>
      <c r="I919" s="327"/>
      <c r="J919" s="327"/>
      <c r="K919" s="327"/>
      <c r="L919" s="327"/>
      <c r="M919" s="327"/>
      <c r="N919" s="327"/>
      <c r="O919" s="327"/>
      <c r="P919" s="327"/>
      <c r="Q919" s="327"/>
      <c r="R919" s="327"/>
      <c r="S919" s="327"/>
    </row>
    <row r="920" spans="2:19" s="297" customFormat="1" x14ac:dyDescent="0.25">
      <c r="B920" s="327"/>
      <c r="C920" s="327"/>
      <c r="D920" s="327"/>
      <c r="E920" s="327"/>
      <c r="F920" s="327"/>
      <c r="G920" s="327"/>
      <c r="H920" s="327"/>
      <c r="I920" s="327"/>
      <c r="J920" s="327"/>
      <c r="K920" s="327"/>
      <c r="L920" s="327"/>
      <c r="M920" s="327"/>
      <c r="N920" s="327"/>
      <c r="O920" s="327"/>
      <c r="P920" s="327"/>
      <c r="Q920" s="327"/>
      <c r="R920" s="327"/>
      <c r="S920" s="327"/>
    </row>
    <row r="921" spans="2:19" s="297" customFormat="1" x14ac:dyDescent="0.25">
      <c r="B921" s="327"/>
      <c r="C921" s="327"/>
      <c r="D921" s="327"/>
      <c r="E921" s="327"/>
      <c r="F921" s="327"/>
      <c r="G921" s="327"/>
      <c r="H921" s="327"/>
      <c r="I921" s="327"/>
      <c r="J921" s="327"/>
      <c r="K921" s="327"/>
      <c r="L921" s="327"/>
      <c r="M921" s="327"/>
      <c r="N921" s="327"/>
      <c r="O921" s="327"/>
      <c r="P921" s="327"/>
      <c r="Q921" s="327"/>
      <c r="R921" s="327"/>
      <c r="S921" s="327"/>
    </row>
    <row r="922" spans="2:19" s="297" customFormat="1" x14ac:dyDescent="0.25">
      <c r="B922" s="327"/>
      <c r="C922" s="327"/>
      <c r="D922" s="327"/>
      <c r="E922" s="327"/>
      <c r="F922" s="327"/>
      <c r="G922" s="327"/>
      <c r="H922" s="327"/>
      <c r="I922" s="327"/>
      <c r="J922" s="327"/>
      <c r="K922" s="327"/>
      <c r="L922" s="327"/>
      <c r="M922" s="327"/>
      <c r="N922" s="327"/>
      <c r="O922" s="327"/>
      <c r="P922" s="327"/>
      <c r="Q922" s="327"/>
      <c r="R922" s="327"/>
      <c r="S922" s="327"/>
    </row>
    <row r="923" spans="2:19" s="297" customFormat="1" x14ac:dyDescent="0.25">
      <c r="B923" s="327"/>
      <c r="C923" s="327"/>
      <c r="D923" s="327"/>
      <c r="E923" s="327"/>
      <c r="F923" s="327"/>
      <c r="G923" s="327"/>
      <c r="H923" s="327"/>
      <c r="I923" s="327"/>
      <c r="J923" s="327"/>
      <c r="K923" s="327"/>
      <c r="L923" s="327"/>
      <c r="M923" s="327"/>
      <c r="N923" s="327"/>
      <c r="O923" s="327"/>
      <c r="P923" s="327"/>
      <c r="Q923" s="327"/>
      <c r="R923" s="327"/>
      <c r="S923" s="327"/>
    </row>
    <row r="924" spans="2:19" s="297" customFormat="1" x14ac:dyDescent="0.25">
      <c r="B924" s="327"/>
      <c r="C924" s="327"/>
      <c r="D924" s="327"/>
      <c r="E924" s="327"/>
      <c r="F924" s="327"/>
      <c r="G924" s="327"/>
      <c r="H924" s="327"/>
      <c r="I924" s="327"/>
      <c r="J924" s="327"/>
      <c r="K924" s="327"/>
      <c r="L924" s="327"/>
      <c r="M924" s="327"/>
      <c r="N924" s="327"/>
      <c r="O924" s="327"/>
      <c r="P924" s="327"/>
      <c r="Q924" s="327"/>
      <c r="R924" s="327"/>
      <c r="S924" s="327"/>
    </row>
    <row r="925" spans="2:19" s="297" customFormat="1" x14ac:dyDescent="0.25">
      <c r="B925" s="327"/>
      <c r="C925" s="327"/>
      <c r="D925" s="327"/>
      <c r="E925" s="327"/>
      <c r="F925" s="327"/>
      <c r="G925" s="327"/>
      <c r="H925" s="327"/>
      <c r="I925" s="327"/>
      <c r="J925" s="327"/>
      <c r="K925" s="327"/>
      <c r="L925" s="327"/>
      <c r="M925" s="327"/>
      <c r="N925" s="327"/>
      <c r="O925" s="327"/>
      <c r="P925" s="327"/>
      <c r="Q925" s="327"/>
      <c r="R925" s="327"/>
      <c r="S925" s="327"/>
    </row>
    <row r="926" spans="2:19" s="297" customFormat="1" x14ac:dyDescent="0.25">
      <c r="B926" s="327"/>
      <c r="C926" s="327"/>
      <c r="D926" s="327"/>
      <c r="E926" s="327"/>
      <c r="F926" s="327"/>
      <c r="G926" s="327"/>
      <c r="H926" s="327"/>
      <c r="I926" s="327"/>
      <c r="J926" s="327"/>
      <c r="K926" s="327"/>
      <c r="L926" s="327"/>
      <c r="M926" s="327"/>
      <c r="N926" s="327"/>
      <c r="O926" s="327"/>
      <c r="P926" s="327"/>
      <c r="Q926" s="327"/>
      <c r="R926" s="327"/>
      <c r="S926" s="327"/>
    </row>
    <row r="927" spans="2:19" s="297" customFormat="1" x14ac:dyDescent="0.25">
      <c r="B927" s="327"/>
      <c r="C927" s="327"/>
      <c r="D927" s="327"/>
      <c r="E927" s="327"/>
      <c r="F927" s="327"/>
      <c r="G927" s="327"/>
      <c r="H927" s="327"/>
      <c r="I927" s="327"/>
      <c r="J927" s="327"/>
      <c r="K927" s="327"/>
      <c r="L927" s="327"/>
      <c r="M927" s="327"/>
      <c r="N927" s="327"/>
      <c r="O927" s="327"/>
      <c r="P927" s="327"/>
      <c r="Q927" s="327"/>
      <c r="R927" s="327"/>
      <c r="S927" s="327"/>
    </row>
    <row r="928" spans="2:19" s="297" customFormat="1" x14ac:dyDescent="0.25">
      <c r="B928" s="327"/>
      <c r="C928" s="327"/>
      <c r="D928" s="327"/>
      <c r="E928" s="327"/>
      <c r="F928" s="327"/>
      <c r="G928" s="327"/>
      <c r="H928" s="327"/>
      <c r="I928" s="327"/>
      <c r="J928" s="327"/>
      <c r="K928" s="327"/>
      <c r="L928" s="327"/>
      <c r="M928" s="327"/>
      <c r="N928" s="327"/>
      <c r="O928" s="327"/>
      <c r="P928" s="327"/>
      <c r="Q928" s="327"/>
      <c r="R928" s="327"/>
      <c r="S928" s="327"/>
    </row>
    <row r="929" spans="2:19" s="297" customFormat="1" x14ac:dyDescent="0.25">
      <c r="B929" s="327"/>
      <c r="C929" s="327"/>
      <c r="D929" s="327"/>
      <c r="E929" s="327"/>
      <c r="F929" s="327"/>
      <c r="G929" s="327"/>
      <c r="H929" s="327"/>
      <c r="I929" s="327"/>
      <c r="J929" s="327"/>
      <c r="K929" s="327"/>
      <c r="L929" s="327"/>
      <c r="M929" s="327"/>
      <c r="N929" s="327"/>
      <c r="O929" s="327"/>
      <c r="P929" s="327"/>
      <c r="Q929" s="327"/>
      <c r="R929" s="327"/>
      <c r="S929" s="327"/>
    </row>
    <row r="930" spans="2:19" s="297" customFormat="1" x14ac:dyDescent="0.25">
      <c r="B930" s="327"/>
      <c r="C930" s="327"/>
      <c r="D930" s="327"/>
      <c r="E930" s="327"/>
      <c r="F930" s="327"/>
      <c r="G930" s="327"/>
      <c r="H930" s="327"/>
      <c r="I930" s="327"/>
      <c r="J930" s="327"/>
      <c r="K930" s="327"/>
      <c r="L930" s="327"/>
      <c r="M930" s="327"/>
      <c r="N930" s="327"/>
      <c r="O930" s="327"/>
      <c r="P930" s="327"/>
      <c r="Q930" s="327"/>
      <c r="R930" s="327"/>
      <c r="S930" s="327"/>
    </row>
    <row r="931" spans="2:19" s="297" customFormat="1" x14ac:dyDescent="0.25">
      <c r="B931" s="327"/>
      <c r="C931" s="327"/>
      <c r="D931" s="327"/>
      <c r="E931" s="327"/>
      <c r="F931" s="327"/>
      <c r="G931" s="327"/>
      <c r="H931" s="327"/>
      <c r="I931" s="327"/>
      <c r="J931" s="327"/>
      <c r="K931" s="327"/>
      <c r="L931" s="327"/>
      <c r="M931" s="327"/>
      <c r="N931" s="327"/>
      <c r="O931" s="327"/>
      <c r="P931" s="327"/>
      <c r="Q931" s="327"/>
      <c r="R931" s="327"/>
      <c r="S931" s="327"/>
    </row>
    <row r="932" spans="2:19" s="297" customFormat="1" x14ac:dyDescent="0.25">
      <c r="B932" s="327"/>
      <c r="C932" s="327"/>
      <c r="D932" s="327"/>
      <c r="E932" s="327"/>
      <c r="F932" s="327"/>
      <c r="G932" s="327"/>
      <c r="H932" s="327"/>
      <c r="I932" s="327"/>
      <c r="J932" s="327"/>
      <c r="K932" s="327"/>
      <c r="L932" s="327"/>
      <c r="M932" s="327"/>
      <c r="N932" s="327"/>
      <c r="O932" s="327"/>
      <c r="P932" s="327"/>
      <c r="Q932" s="327"/>
      <c r="R932" s="327"/>
      <c r="S932" s="327"/>
    </row>
    <row r="933" spans="2:19" s="297" customFormat="1" x14ac:dyDescent="0.25">
      <c r="B933" s="327"/>
      <c r="C933" s="327"/>
      <c r="D933" s="327"/>
      <c r="E933" s="327"/>
      <c r="F933" s="327"/>
      <c r="G933" s="327"/>
      <c r="H933" s="327"/>
      <c r="I933" s="327"/>
      <c r="J933" s="327"/>
      <c r="K933" s="327"/>
      <c r="L933" s="327"/>
      <c r="M933" s="327"/>
      <c r="N933" s="327"/>
      <c r="O933" s="327"/>
      <c r="P933" s="327"/>
      <c r="Q933" s="327"/>
      <c r="R933" s="327"/>
      <c r="S933" s="327"/>
    </row>
    <row r="934" spans="2:19" s="297" customFormat="1" x14ac:dyDescent="0.25">
      <c r="B934" s="327"/>
      <c r="C934" s="327"/>
      <c r="D934" s="327"/>
      <c r="E934" s="327"/>
      <c r="F934" s="327"/>
      <c r="G934" s="327"/>
      <c r="H934" s="327"/>
      <c r="I934" s="327"/>
      <c r="J934" s="327"/>
      <c r="K934" s="327"/>
      <c r="L934" s="327"/>
      <c r="M934" s="327"/>
      <c r="N934" s="327"/>
      <c r="O934" s="327"/>
      <c r="P934" s="327"/>
      <c r="Q934" s="327"/>
      <c r="R934" s="327"/>
      <c r="S934" s="327"/>
    </row>
    <row r="935" spans="2:19" s="297" customFormat="1" x14ac:dyDescent="0.25">
      <c r="B935" s="327"/>
      <c r="C935" s="327"/>
      <c r="D935" s="327"/>
      <c r="E935" s="327"/>
      <c r="F935" s="327"/>
      <c r="G935" s="327"/>
      <c r="H935" s="327"/>
      <c r="I935" s="327"/>
      <c r="J935" s="327"/>
      <c r="K935" s="327"/>
      <c r="L935" s="327"/>
      <c r="M935" s="327"/>
      <c r="N935" s="327"/>
      <c r="O935" s="327"/>
      <c r="P935" s="327"/>
      <c r="Q935" s="327"/>
      <c r="R935" s="327"/>
      <c r="S935" s="327"/>
    </row>
    <row r="936" spans="2:19" s="297" customFormat="1" x14ac:dyDescent="0.25">
      <c r="B936" s="327"/>
      <c r="C936" s="327"/>
      <c r="D936" s="327"/>
      <c r="E936" s="327"/>
      <c r="F936" s="327"/>
      <c r="G936" s="327"/>
      <c r="H936" s="327"/>
      <c r="I936" s="327"/>
      <c r="J936" s="327"/>
      <c r="K936" s="327"/>
      <c r="L936" s="327"/>
      <c r="M936" s="327"/>
      <c r="N936" s="327"/>
      <c r="O936" s="327"/>
      <c r="P936" s="327"/>
      <c r="Q936" s="327"/>
      <c r="R936" s="327"/>
      <c r="S936" s="327"/>
    </row>
    <row r="937" spans="2:19" s="297" customFormat="1" x14ac:dyDescent="0.25">
      <c r="B937" s="327"/>
      <c r="C937" s="327"/>
      <c r="D937" s="327"/>
      <c r="E937" s="327"/>
      <c r="F937" s="327"/>
      <c r="G937" s="327"/>
      <c r="H937" s="327"/>
      <c r="I937" s="327"/>
      <c r="J937" s="327"/>
      <c r="K937" s="327"/>
      <c r="L937" s="327"/>
      <c r="M937" s="327"/>
      <c r="N937" s="327"/>
      <c r="O937" s="327"/>
      <c r="P937" s="327"/>
      <c r="Q937" s="327"/>
      <c r="R937" s="327"/>
      <c r="S937" s="327"/>
    </row>
    <row r="938" spans="2:19" s="297" customFormat="1" x14ac:dyDescent="0.25">
      <c r="B938" s="327"/>
      <c r="C938" s="327"/>
      <c r="D938" s="327"/>
      <c r="E938" s="327"/>
      <c r="F938" s="327"/>
      <c r="G938" s="327"/>
      <c r="H938" s="327"/>
      <c r="I938" s="327"/>
      <c r="J938" s="327"/>
      <c r="K938" s="327"/>
      <c r="L938" s="327"/>
      <c r="M938" s="327"/>
      <c r="N938" s="327"/>
      <c r="O938" s="327"/>
      <c r="P938" s="327"/>
      <c r="Q938" s="327"/>
      <c r="R938" s="327"/>
      <c r="S938" s="327"/>
    </row>
    <row r="939" spans="2:19" s="297" customFormat="1" x14ac:dyDescent="0.25">
      <c r="B939" s="327"/>
      <c r="C939" s="327"/>
      <c r="D939" s="327"/>
      <c r="E939" s="327"/>
      <c r="F939" s="327"/>
      <c r="G939" s="327"/>
      <c r="H939" s="327"/>
      <c r="I939" s="327"/>
      <c r="J939" s="327"/>
      <c r="K939" s="327"/>
      <c r="L939" s="327"/>
      <c r="M939" s="327"/>
      <c r="N939" s="327"/>
      <c r="O939" s="327"/>
      <c r="P939" s="327"/>
      <c r="Q939" s="327"/>
      <c r="R939" s="327"/>
      <c r="S939" s="327"/>
    </row>
    <row r="940" spans="2:19" s="297" customFormat="1" x14ac:dyDescent="0.25">
      <c r="B940" s="327"/>
      <c r="C940" s="327"/>
      <c r="D940" s="327"/>
      <c r="E940" s="327"/>
      <c r="F940" s="327"/>
      <c r="G940" s="327"/>
      <c r="H940" s="327"/>
      <c r="I940" s="327"/>
      <c r="J940" s="327"/>
      <c r="K940" s="327"/>
      <c r="L940" s="327"/>
      <c r="M940" s="327"/>
      <c r="N940" s="327"/>
      <c r="O940" s="327"/>
      <c r="P940" s="327"/>
      <c r="Q940" s="327"/>
      <c r="R940" s="327"/>
      <c r="S940" s="327"/>
    </row>
    <row r="941" spans="2:19" s="297" customFormat="1" x14ac:dyDescent="0.25">
      <c r="B941" s="327"/>
      <c r="C941" s="327"/>
      <c r="D941" s="327"/>
      <c r="E941" s="327"/>
      <c r="F941" s="327"/>
      <c r="G941" s="327"/>
      <c r="H941" s="327"/>
      <c r="I941" s="327"/>
      <c r="J941" s="327"/>
      <c r="K941" s="327"/>
      <c r="L941" s="327"/>
      <c r="M941" s="327"/>
      <c r="N941" s="327"/>
      <c r="O941" s="327"/>
      <c r="P941" s="327"/>
      <c r="Q941" s="327"/>
      <c r="R941" s="327"/>
      <c r="S941" s="327"/>
    </row>
    <row r="942" spans="2:19" s="297" customFormat="1" x14ac:dyDescent="0.25">
      <c r="B942" s="327"/>
      <c r="C942" s="327"/>
      <c r="D942" s="327"/>
      <c r="E942" s="327"/>
      <c r="F942" s="327"/>
      <c r="G942" s="327"/>
      <c r="H942" s="327"/>
      <c r="I942" s="327"/>
      <c r="J942" s="327"/>
      <c r="K942" s="327"/>
      <c r="L942" s="327"/>
      <c r="M942" s="327"/>
      <c r="N942" s="327"/>
      <c r="O942" s="327"/>
      <c r="P942" s="327"/>
      <c r="Q942" s="327"/>
      <c r="R942" s="327"/>
      <c r="S942" s="327"/>
    </row>
    <row r="943" spans="2:19" s="297" customFormat="1" x14ac:dyDescent="0.25">
      <c r="B943" s="327"/>
      <c r="C943" s="327"/>
      <c r="D943" s="327"/>
      <c r="E943" s="327"/>
      <c r="F943" s="327"/>
      <c r="G943" s="327"/>
      <c r="H943" s="327"/>
      <c r="I943" s="327"/>
      <c r="J943" s="327"/>
      <c r="K943" s="327"/>
      <c r="L943" s="327"/>
      <c r="M943" s="327"/>
      <c r="N943" s="327"/>
      <c r="O943" s="327"/>
      <c r="P943" s="327"/>
      <c r="Q943" s="327"/>
      <c r="R943" s="327"/>
      <c r="S943" s="327"/>
    </row>
    <row r="944" spans="2:19" s="297" customFormat="1" x14ac:dyDescent="0.25">
      <c r="B944" s="327"/>
      <c r="C944" s="327"/>
      <c r="D944" s="327"/>
      <c r="E944" s="327"/>
      <c r="F944" s="327"/>
      <c r="G944" s="327"/>
      <c r="H944" s="327"/>
      <c r="I944" s="327"/>
      <c r="J944" s="327"/>
      <c r="K944" s="327"/>
      <c r="L944" s="327"/>
      <c r="M944" s="327"/>
      <c r="N944" s="327"/>
      <c r="O944" s="327"/>
      <c r="P944" s="327"/>
      <c r="Q944" s="327"/>
      <c r="R944" s="327"/>
      <c r="S944" s="327"/>
    </row>
    <row r="945" spans="2:19" s="297" customFormat="1" x14ac:dyDescent="0.25">
      <c r="B945" s="327"/>
      <c r="C945" s="327"/>
      <c r="D945" s="327"/>
      <c r="E945" s="327"/>
      <c r="F945" s="327"/>
      <c r="G945" s="327"/>
      <c r="H945" s="327"/>
      <c r="I945" s="327"/>
      <c r="J945" s="327"/>
      <c r="K945" s="327"/>
      <c r="L945" s="327"/>
      <c r="M945" s="327"/>
      <c r="N945" s="327"/>
      <c r="O945" s="327"/>
      <c r="P945" s="327"/>
      <c r="Q945" s="327"/>
      <c r="R945" s="327"/>
      <c r="S945" s="327"/>
    </row>
    <row r="946" spans="2:19" s="297" customFormat="1" x14ac:dyDescent="0.25">
      <c r="B946" s="327"/>
      <c r="C946" s="327"/>
      <c r="D946" s="327"/>
      <c r="E946" s="327"/>
      <c r="F946" s="327"/>
      <c r="G946" s="327"/>
      <c r="H946" s="327"/>
      <c r="I946" s="327"/>
      <c r="J946" s="327"/>
      <c r="K946" s="327"/>
      <c r="L946" s="327"/>
      <c r="M946" s="327"/>
      <c r="N946" s="327"/>
      <c r="O946" s="327"/>
      <c r="P946" s="327"/>
      <c r="Q946" s="327"/>
      <c r="R946" s="327"/>
      <c r="S946" s="327"/>
    </row>
    <row r="947" spans="2:19" s="297" customFormat="1" x14ac:dyDescent="0.25">
      <c r="B947" s="327"/>
      <c r="C947" s="327"/>
      <c r="D947" s="327"/>
      <c r="E947" s="327"/>
      <c r="F947" s="327"/>
      <c r="G947" s="327"/>
      <c r="H947" s="327"/>
      <c r="I947" s="327"/>
      <c r="J947" s="327"/>
      <c r="K947" s="327"/>
      <c r="L947" s="327"/>
      <c r="M947" s="327"/>
      <c r="N947" s="327"/>
      <c r="O947" s="327"/>
      <c r="P947" s="327"/>
      <c r="Q947" s="327"/>
      <c r="R947" s="327"/>
      <c r="S947" s="327"/>
    </row>
    <row r="948" spans="2:19" s="297" customFormat="1" x14ac:dyDescent="0.25">
      <c r="B948" s="327"/>
      <c r="C948" s="327"/>
      <c r="D948" s="327"/>
      <c r="E948" s="327"/>
      <c r="F948" s="327"/>
      <c r="G948" s="327"/>
      <c r="H948" s="327"/>
      <c r="I948" s="327"/>
      <c r="J948" s="327"/>
      <c r="K948" s="327"/>
      <c r="L948" s="327"/>
      <c r="M948" s="327"/>
      <c r="N948" s="327"/>
      <c r="O948" s="327"/>
      <c r="P948" s="327"/>
      <c r="Q948" s="327"/>
      <c r="R948" s="327"/>
      <c r="S948" s="327"/>
    </row>
    <row r="949" spans="2:19" s="297" customFormat="1" x14ac:dyDescent="0.25">
      <c r="B949" s="327"/>
      <c r="C949" s="327"/>
      <c r="D949" s="327"/>
      <c r="E949" s="327"/>
      <c r="F949" s="327"/>
      <c r="G949" s="327"/>
      <c r="H949" s="327"/>
      <c r="I949" s="327"/>
      <c r="J949" s="327"/>
      <c r="K949" s="327"/>
      <c r="L949" s="327"/>
      <c r="M949" s="327"/>
      <c r="N949" s="327"/>
      <c r="O949" s="327"/>
      <c r="P949" s="327"/>
      <c r="Q949" s="327"/>
      <c r="R949" s="327"/>
      <c r="S949" s="327"/>
    </row>
    <row r="950" spans="2:19" s="297" customFormat="1" x14ac:dyDescent="0.25">
      <c r="B950" s="327"/>
      <c r="C950" s="327"/>
      <c r="D950" s="327"/>
      <c r="E950" s="327"/>
      <c r="F950" s="327"/>
      <c r="G950" s="327"/>
      <c r="H950" s="327"/>
      <c r="I950" s="327"/>
      <c r="J950" s="327"/>
      <c r="K950" s="327"/>
      <c r="L950" s="327"/>
      <c r="M950" s="327"/>
      <c r="N950" s="327"/>
      <c r="O950" s="327"/>
      <c r="P950" s="327"/>
      <c r="Q950" s="327"/>
      <c r="R950" s="327"/>
      <c r="S950" s="327"/>
    </row>
    <row r="951" spans="2:19" s="297" customFormat="1" x14ac:dyDescent="0.25">
      <c r="B951" s="327"/>
      <c r="C951" s="327"/>
      <c r="D951" s="327"/>
      <c r="E951" s="327"/>
      <c r="F951" s="327"/>
      <c r="G951" s="327"/>
      <c r="H951" s="327"/>
      <c r="I951" s="327"/>
      <c r="J951" s="327"/>
      <c r="K951" s="327"/>
      <c r="L951" s="327"/>
      <c r="M951" s="327"/>
      <c r="N951" s="327"/>
      <c r="O951" s="327"/>
      <c r="P951" s="327"/>
      <c r="Q951" s="327"/>
      <c r="R951" s="327"/>
      <c r="S951" s="327"/>
    </row>
    <row r="952" spans="2:19" s="297" customFormat="1" x14ac:dyDescent="0.25">
      <c r="B952" s="327"/>
      <c r="C952" s="327"/>
      <c r="D952" s="327"/>
      <c r="E952" s="327"/>
      <c r="F952" s="327"/>
      <c r="G952" s="327"/>
      <c r="H952" s="327"/>
      <c r="I952" s="327"/>
      <c r="J952" s="327"/>
      <c r="K952" s="327"/>
      <c r="L952" s="327"/>
      <c r="M952" s="327"/>
      <c r="N952" s="327"/>
      <c r="O952" s="327"/>
      <c r="P952" s="327"/>
      <c r="Q952" s="327"/>
      <c r="R952" s="327"/>
      <c r="S952" s="327"/>
    </row>
    <row r="953" spans="2:19" s="297" customFormat="1" x14ac:dyDescent="0.25">
      <c r="B953" s="327"/>
      <c r="C953" s="327"/>
      <c r="D953" s="327"/>
      <c r="E953" s="327"/>
      <c r="F953" s="327"/>
      <c r="G953" s="327"/>
      <c r="H953" s="327"/>
      <c r="I953" s="327"/>
      <c r="J953" s="327"/>
      <c r="K953" s="327"/>
      <c r="L953" s="327"/>
      <c r="M953" s="327"/>
      <c r="N953" s="327"/>
      <c r="O953" s="327"/>
      <c r="P953" s="327"/>
      <c r="Q953" s="327"/>
      <c r="R953" s="327"/>
      <c r="S953" s="327"/>
    </row>
    <row r="954" spans="2:19" s="297" customFormat="1" x14ac:dyDescent="0.25">
      <c r="B954" s="327"/>
      <c r="C954" s="327"/>
      <c r="D954" s="327"/>
      <c r="E954" s="327"/>
      <c r="F954" s="327"/>
      <c r="G954" s="327"/>
      <c r="H954" s="327"/>
      <c r="I954" s="327"/>
      <c r="J954" s="327"/>
      <c r="K954" s="327"/>
      <c r="L954" s="327"/>
      <c r="M954" s="327"/>
      <c r="N954" s="327"/>
      <c r="O954" s="327"/>
      <c r="P954" s="327"/>
      <c r="Q954" s="327"/>
      <c r="R954" s="327"/>
      <c r="S954" s="327"/>
    </row>
    <row r="955" spans="2:19" s="297" customFormat="1" x14ac:dyDescent="0.25">
      <c r="B955" s="327"/>
      <c r="C955" s="327"/>
      <c r="D955" s="327"/>
      <c r="E955" s="327"/>
      <c r="F955" s="327"/>
      <c r="G955" s="327"/>
      <c r="H955" s="327"/>
      <c r="I955" s="327"/>
      <c r="J955" s="327"/>
      <c r="K955" s="327"/>
      <c r="L955" s="327"/>
      <c r="M955" s="327"/>
      <c r="N955" s="327"/>
      <c r="O955" s="327"/>
      <c r="P955" s="327"/>
      <c r="Q955" s="327"/>
      <c r="R955" s="327"/>
      <c r="S955" s="327"/>
    </row>
    <row r="956" spans="2:19" s="297" customFormat="1" x14ac:dyDescent="0.25">
      <c r="B956" s="327"/>
      <c r="C956" s="327"/>
      <c r="D956" s="327"/>
      <c r="E956" s="327"/>
      <c r="F956" s="327"/>
      <c r="G956" s="327"/>
      <c r="H956" s="327"/>
      <c r="I956" s="327"/>
      <c r="J956" s="327"/>
      <c r="K956" s="327"/>
      <c r="L956" s="327"/>
      <c r="M956" s="327"/>
      <c r="N956" s="327"/>
      <c r="O956" s="327"/>
      <c r="P956" s="327"/>
      <c r="Q956" s="327"/>
      <c r="R956" s="327"/>
      <c r="S956" s="327"/>
    </row>
    <row r="957" spans="2:19" s="297" customFormat="1" x14ac:dyDescent="0.25">
      <c r="B957" s="327"/>
      <c r="C957" s="327"/>
      <c r="D957" s="327"/>
      <c r="E957" s="327"/>
      <c r="F957" s="327"/>
      <c r="G957" s="327"/>
      <c r="H957" s="327"/>
      <c r="I957" s="327"/>
      <c r="J957" s="327"/>
      <c r="K957" s="327"/>
      <c r="L957" s="327"/>
      <c r="M957" s="327"/>
      <c r="N957" s="327"/>
      <c r="O957" s="327"/>
      <c r="P957" s="327"/>
      <c r="Q957" s="327"/>
      <c r="R957" s="327"/>
      <c r="S957" s="327"/>
    </row>
    <row r="958" spans="2:19" s="297" customFormat="1" x14ac:dyDescent="0.25">
      <c r="B958" s="327"/>
      <c r="C958" s="327"/>
      <c r="D958" s="327"/>
      <c r="E958" s="327"/>
      <c r="F958" s="327"/>
      <c r="G958" s="327"/>
      <c r="H958" s="327"/>
      <c r="I958" s="327"/>
      <c r="J958" s="327"/>
      <c r="K958" s="327"/>
      <c r="L958" s="327"/>
      <c r="M958" s="327"/>
      <c r="N958" s="327"/>
      <c r="O958" s="327"/>
      <c r="P958" s="327"/>
      <c r="Q958" s="327"/>
      <c r="R958" s="327"/>
      <c r="S958" s="327"/>
    </row>
    <row r="959" spans="2:19" s="297" customFormat="1" x14ac:dyDescent="0.25">
      <c r="B959" s="327"/>
      <c r="C959" s="327"/>
      <c r="D959" s="327"/>
      <c r="E959" s="327"/>
      <c r="F959" s="327"/>
      <c r="G959" s="327"/>
      <c r="H959" s="327"/>
      <c r="I959" s="327"/>
      <c r="J959" s="327"/>
      <c r="K959" s="327"/>
      <c r="L959" s="327"/>
      <c r="M959" s="327"/>
      <c r="N959" s="327"/>
      <c r="O959" s="327"/>
      <c r="P959" s="327"/>
      <c r="Q959" s="327"/>
      <c r="R959" s="327"/>
      <c r="S959" s="327"/>
    </row>
    <row r="960" spans="2:19" s="297" customFormat="1" x14ac:dyDescent="0.25">
      <c r="B960" s="327"/>
      <c r="C960" s="327"/>
      <c r="D960" s="327"/>
      <c r="E960" s="327"/>
      <c r="F960" s="327"/>
      <c r="G960" s="327"/>
      <c r="H960" s="327"/>
      <c r="I960" s="327"/>
      <c r="J960" s="327"/>
      <c r="K960" s="327"/>
      <c r="L960" s="327"/>
      <c r="M960" s="327"/>
      <c r="N960" s="327"/>
      <c r="O960" s="327"/>
      <c r="P960" s="327"/>
      <c r="Q960" s="327"/>
      <c r="R960" s="327"/>
      <c r="S960" s="327"/>
    </row>
    <row r="961" spans="2:19" s="297" customFormat="1" x14ac:dyDescent="0.25">
      <c r="B961" s="327"/>
      <c r="C961" s="327"/>
      <c r="D961" s="327"/>
      <c r="E961" s="327"/>
      <c r="F961" s="327"/>
      <c r="G961" s="327"/>
      <c r="H961" s="327"/>
      <c r="I961" s="327"/>
      <c r="J961" s="327"/>
      <c r="K961" s="327"/>
      <c r="L961" s="327"/>
      <c r="M961" s="327"/>
      <c r="N961" s="327"/>
      <c r="O961" s="327"/>
      <c r="P961" s="327"/>
      <c r="Q961" s="327"/>
      <c r="R961" s="327"/>
      <c r="S961" s="327"/>
    </row>
    <row r="962" spans="2:19" s="297" customFormat="1" x14ac:dyDescent="0.25">
      <c r="B962" s="327"/>
      <c r="C962" s="327"/>
      <c r="D962" s="327"/>
      <c r="E962" s="327"/>
      <c r="F962" s="327"/>
      <c r="G962" s="327"/>
      <c r="H962" s="327"/>
      <c r="I962" s="327"/>
      <c r="J962" s="327"/>
      <c r="K962" s="327"/>
      <c r="L962" s="327"/>
      <c r="M962" s="327"/>
      <c r="N962" s="327"/>
      <c r="O962" s="327"/>
      <c r="P962" s="327"/>
      <c r="Q962" s="327"/>
      <c r="R962" s="327"/>
      <c r="S962" s="327"/>
    </row>
    <row r="963" spans="2:19" s="297" customFormat="1" x14ac:dyDescent="0.25">
      <c r="B963" s="327"/>
      <c r="C963" s="327"/>
      <c r="D963" s="327"/>
      <c r="E963" s="327"/>
      <c r="F963" s="327"/>
      <c r="G963" s="327"/>
      <c r="H963" s="327"/>
      <c r="I963" s="327"/>
      <c r="J963" s="327"/>
      <c r="K963" s="327"/>
      <c r="L963" s="327"/>
      <c r="M963" s="327"/>
      <c r="N963" s="327"/>
      <c r="O963" s="327"/>
      <c r="P963" s="327"/>
      <c r="Q963" s="327"/>
      <c r="R963" s="327"/>
      <c r="S963" s="327"/>
    </row>
    <row r="964" spans="2:19" s="297" customFormat="1" x14ac:dyDescent="0.25">
      <c r="B964" s="327"/>
      <c r="C964" s="327"/>
      <c r="D964" s="327"/>
      <c r="E964" s="327"/>
      <c r="F964" s="327"/>
      <c r="G964" s="327"/>
      <c r="H964" s="327"/>
      <c r="I964" s="327"/>
      <c r="J964" s="327"/>
      <c r="K964" s="327"/>
      <c r="L964" s="327"/>
      <c r="M964" s="327"/>
      <c r="N964" s="327"/>
      <c r="O964" s="327"/>
      <c r="P964" s="327"/>
      <c r="Q964" s="327"/>
      <c r="R964" s="327"/>
      <c r="S964" s="327"/>
    </row>
    <row r="965" spans="2:19" s="297" customFormat="1" x14ac:dyDescent="0.25">
      <c r="B965" s="327"/>
      <c r="C965" s="327"/>
      <c r="D965" s="327"/>
      <c r="E965" s="327"/>
      <c r="F965" s="327"/>
      <c r="G965" s="327"/>
      <c r="H965" s="327"/>
      <c r="I965" s="327"/>
      <c r="J965" s="327"/>
      <c r="K965" s="327"/>
      <c r="L965" s="327"/>
      <c r="M965" s="327"/>
      <c r="N965" s="327"/>
      <c r="O965" s="327"/>
      <c r="P965" s="327"/>
      <c r="Q965" s="327"/>
      <c r="R965" s="327"/>
      <c r="S965" s="327"/>
    </row>
    <row r="966" spans="2:19" s="297" customFormat="1" x14ac:dyDescent="0.25">
      <c r="B966" s="327"/>
      <c r="C966" s="327"/>
      <c r="D966" s="327"/>
      <c r="E966" s="327"/>
      <c r="F966" s="327"/>
      <c r="G966" s="327"/>
      <c r="H966" s="327"/>
      <c r="I966" s="327"/>
      <c r="J966" s="327"/>
      <c r="K966" s="327"/>
      <c r="L966" s="327"/>
      <c r="M966" s="327"/>
      <c r="N966" s="327"/>
      <c r="O966" s="327"/>
      <c r="P966" s="327"/>
      <c r="Q966" s="327"/>
      <c r="R966" s="327"/>
      <c r="S966" s="327"/>
    </row>
    <row r="967" spans="2:19" s="297" customFormat="1" x14ac:dyDescent="0.25">
      <c r="B967" s="327"/>
      <c r="C967" s="327"/>
      <c r="D967" s="327"/>
      <c r="E967" s="327"/>
      <c r="F967" s="327"/>
      <c r="G967" s="327"/>
      <c r="H967" s="327"/>
      <c r="I967" s="327"/>
      <c r="J967" s="327"/>
      <c r="K967" s="327"/>
      <c r="L967" s="327"/>
      <c r="M967" s="327"/>
      <c r="N967" s="327"/>
      <c r="O967" s="327"/>
      <c r="P967" s="327"/>
      <c r="Q967" s="327"/>
      <c r="R967" s="327"/>
      <c r="S967" s="327"/>
    </row>
    <row r="968" spans="2:19" s="297" customFormat="1" x14ac:dyDescent="0.25">
      <c r="B968" s="327"/>
      <c r="C968" s="327"/>
      <c r="D968" s="327"/>
      <c r="E968" s="327"/>
      <c r="F968" s="327"/>
      <c r="G968" s="327"/>
      <c r="H968" s="327"/>
      <c r="I968" s="327"/>
      <c r="J968" s="327"/>
      <c r="K968" s="327"/>
      <c r="L968" s="327"/>
      <c r="M968" s="327"/>
      <c r="N968" s="327"/>
      <c r="O968" s="327"/>
      <c r="P968" s="327"/>
      <c r="Q968" s="327"/>
      <c r="R968" s="327"/>
      <c r="S968" s="327"/>
    </row>
    <row r="969" spans="2:19" s="297" customFormat="1" x14ac:dyDescent="0.25">
      <c r="B969" s="327"/>
      <c r="C969" s="327"/>
      <c r="D969" s="327"/>
      <c r="E969" s="327"/>
      <c r="F969" s="327"/>
      <c r="G969" s="327"/>
      <c r="H969" s="327"/>
      <c r="I969" s="327"/>
      <c r="J969" s="327"/>
      <c r="K969" s="327"/>
      <c r="L969" s="327"/>
      <c r="M969" s="327"/>
      <c r="N969" s="327"/>
      <c r="O969" s="327"/>
      <c r="P969" s="327"/>
      <c r="Q969" s="327"/>
      <c r="R969" s="327"/>
      <c r="S969" s="327"/>
    </row>
    <row r="970" spans="2:19" s="297" customFormat="1" x14ac:dyDescent="0.25">
      <c r="B970" s="327"/>
      <c r="C970" s="327"/>
      <c r="D970" s="327"/>
      <c r="E970" s="327"/>
      <c r="F970" s="327"/>
      <c r="G970" s="327"/>
      <c r="H970" s="327"/>
      <c r="I970" s="327"/>
      <c r="J970" s="327"/>
      <c r="K970" s="327"/>
      <c r="L970" s="327"/>
      <c r="M970" s="327"/>
      <c r="N970" s="327"/>
      <c r="O970" s="327"/>
      <c r="P970" s="327"/>
      <c r="Q970" s="327"/>
      <c r="R970" s="327"/>
      <c r="S970" s="327"/>
    </row>
    <row r="971" spans="2:19" s="297" customFormat="1" x14ac:dyDescent="0.25">
      <c r="B971" s="327"/>
      <c r="C971" s="327"/>
      <c r="D971" s="327"/>
      <c r="E971" s="327"/>
      <c r="F971" s="327"/>
      <c r="G971" s="327"/>
      <c r="H971" s="327"/>
      <c r="I971" s="327"/>
      <c r="J971" s="327"/>
      <c r="K971" s="327"/>
      <c r="L971" s="327"/>
      <c r="M971" s="327"/>
      <c r="N971" s="327"/>
      <c r="O971" s="327"/>
      <c r="P971" s="327"/>
      <c r="Q971" s="327"/>
      <c r="R971" s="327"/>
      <c r="S971" s="327"/>
    </row>
    <row r="972" spans="2:19" s="297" customFormat="1" x14ac:dyDescent="0.25">
      <c r="B972" s="327"/>
      <c r="C972" s="327"/>
      <c r="D972" s="327"/>
      <c r="E972" s="327"/>
      <c r="F972" s="327"/>
      <c r="G972" s="327"/>
      <c r="H972" s="327"/>
      <c r="I972" s="327"/>
      <c r="J972" s="327"/>
      <c r="K972" s="327"/>
      <c r="L972" s="327"/>
      <c r="M972" s="327"/>
      <c r="N972" s="327"/>
      <c r="O972" s="327"/>
      <c r="P972" s="327"/>
      <c r="Q972" s="327"/>
      <c r="R972" s="327"/>
      <c r="S972" s="327"/>
    </row>
    <row r="973" spans="2:19" s="297" customFormat="1" x14ac:dyDescent="0.25">
      <c r="B973" s="327"/>
      <c r="C973" s="327"/>
      <c r="D973" s="327"/>
      <c r="E973" s="327"/>
      <c r="F973" s="327"/>
      <c r="G973" s="327"/>
      <c r="H973" s="327"/>
      <c r="I973" s="327"/>
      <c r="J973" s="327"/>
      <c r="K973" s="327"/>
      <c r="L973" s="327"/>
      <c r="M973" s="327"/>
      <c r="N973" s="327"/>
      <c r="O973" s="327"/>
      <c r="P973" s="327"/>
      <c r="Q973" s="327"/>
      <c r="R973" s="327"/>
      <c r="S973" s="327"/>
    </row>
    <row r="974" spans="2:19" s="297" customFormat="1" x14ac:dyDescent="0.25">
      <c r="B974" s="327"/>
      <c r="C974" s="327"/>
      <c r="D974" s="327"/>
      <c r="E974" s="327"/>
      <c r="F974" s="327"/>
      <c r="G974" s="327"/>
      <c r="H974" s="327"/>
      <c r="I974" s="327"/>
      <c r="J974" s="327"/>
      <c r="K974" s="327"/>
      <c r="L974" s="327"/>
      <c r="M974" s="327"/>
      <c r="N974" s="327"/>
      <c r="O974" s="327"/>
      <c r="P974" s="327"/>
      <c r="Q974" s="327"/>
      <c r="R974" s="327"/>
      <c r="S974" s="327"/>
    </row>
    <row r="975" spans="2:19" s="297" customFormat="1" x14ac:dyDescent="0.25">
      <c r="B975" s="327"/>
      <c r="C975" s="327"/>
      <c r="D975" s="327"/>
      <c r="E975" s="327"/>
      <c r="F975" s="327"/>
      <c r="G975" s="327"/>
      <c r="H975" s="327"/>
      <c r="I975" s="327"/>
      <c r="J975" s="327"/>
      <c r="K975" s="327"/>
      <c r="L975" s="327"/>
      <c r="M975" s="327"/>
      <c r="N975" s="327"/>
      <c r="O975" s="327"/>
      <c r="P975" s="327"/>
      <c r="Q975" s="327"/>
      <c r="R975" s="327"/>
      <c r="S975" s="327"/>
    </row>
    <row r="976" spans="2:19" s="297" customFormat="1" x14ac:dyDescent="0.25">
      <c r="B976" s="327"/>
      <c r="C976" s="327"/>
      <c r="D976" s="327"/>
      <c r="E976" s="327"/>
      <c r="F976" s="327"/>
      <c r="G976" s="327"/>
      <c r="H976" s="327"/>
      <c r="I976" s="327"/>
      <c r="J976" s="327"/>
      <c r="K976" s="327"/>
      <c r="L976" s="327"/>
      <c r="M976" s="327"/>
      <c r="N976" s="327"/>
      <c r="O976" s="327"/>
      <c r="P976" s="327"/>
      <c r="Q976" s="327"/>
      <c r="R976" s="327"/>
      <c r="S976" s="327"/>
    </row>
    <row r="977" spans="2:19" s="297" customFormat="1" x14ac:dyDescent="0.25">
      <c r="B977" s="327"/>
      <c r="C977" s="327"/>
      <c r="D977" s="327"/>
      <c r="E977" s="327"/>
      <c r="F977" s="327"/>
      <c r="G977" s="327"/>
      <c r="H977" s="327"/>
      <c r="I977" s="327"/>
      <c r="J977" s="327"/>
      <c r="K977" s="327"/>
      <c r="L977" s="327"/>
      <c r="M977" s="327"/>
      <c r="N977" s="327"/>
      <c r="O977" s="327"/>
      <c r="P977" s="327"/>
      <c r="Q977" s="327"/>
      <c r="R977" s="327"/>
      <c r="S977" s="327"/>
    </row>
    <row r="978" spans="2:19" s="297" customFormat="1" x14ac:dyDescent="0.25">
      <c r="B978" s="327"/>
      <c r="C978" s="327"/>
      <c r="D978" s="327"/>
      <c r="E978" s="327"/>
      <c r="F978" s="327"/>
      <c r="G978" s="327"/>
      <c r="H978" s="327"/>
      <c r="I978" s="327"/>
      <c r="J978" s="327"/>
      <c r="K978" s="327"/>
      <c r="L978" s="327"/>
      <c r="M978" s="327"/>
      <c r="N978" s="327"/>
      <c r="O978" s="327"/>
      <c r="P978" s="327"/>
      <c r="Q978" s="327"/>
      <c r="R978" s="327"/>
      <c r="S978" s="327"/>
    </row>
    <row r="979" spans="2:19" s="297" customFormat="1" x14ac:dyDescent="0.25">
      <c r="B979" s="327"/>
      <c r="C979" s="327"/>
      <c r="D979" s="327"/>
      <c r="E979" s="327"/>
      <c r="F979" s="327"/>
      <c r="G979" s="327"/>
      <c r="H979" s="327"/>
      <c r="I979" s="327"/>
      <c r="J979" s="327"/>
      <c r="K979" s="327"/>
      <c r="L979" s="327"/>
      <c r="M979" s="327"/>
      <c r="N979" s="327"/>
      <c r="O979" s="327"/>
      <c r="P979" s="327"/>
      <c r="Q979" s="327"/>
      <c r="R979" s="327"/>
      <c r="S979" s="327"/>
    </row>
    <row r="980" spans="2:19" s="297" customFormat="1" x14ac:dyDescent="0.25">
      <c r="B980" s="327"/>
      <c r="C980" s="327"/>
      <c r="D980" s="327"/>
      <c r="E980" s="327"/>
      <c r="F980" s="327"/>
      <c r="G980" s="327"/>
      <c r="H980" s="327"/>
      <c r="I980" s="327"/>
      <c r="J980" s="327"/>
      <c r="K980" s="327"/>
      <c r="L980" s="327"/>
      <c r="M980" s="327"/>
      <c r="N980" s="327"/>
      <c r="O980" s="327"/>
      <c r="P980" s="327"/>
      <c r="Q980" s="327"/>
      <c r="R980" s="327"/>
      <c r="S980" s="327"/>
    </row>
    <row r="981" spans="2:19" s="297" customFormat="1" x14ac:dyDescent="0.25">
      <c r="B981" s="327"/>
      <c r="C981" s="327"/>
      <c r="D981" s="327"/>
      <c r="E981" s="327"/>
      <c r="F981" s="327"/>
      <c r="G981" s="327"/>
      <c r="H981" s="327"/>
      <c r="I981" s="327"/>
      <c r="J981" s="327"/>
      <c r="K981" s="327"/>
      <c r="L981" s="327"/>
      <c r="M981" s="327"/>
      <c r="N981" s="327"/>
      <c r="O981" s="327"/>
      <c r="P981" s="327"/>
      <c r="Q981" s="327"/>
      <c r="R981" s="327"/>
      <c r="S981" s="327"/>
    </row>
    <row r="982" spans="2:19" s="297" customFormat="1" x14ac:dyDescent="0.25">
      <c r="B982" s="327"/>
      <c r="C982" s="327"/>
      <c r="D982" s="327"/>
      <c r="E982" s="327"/>
      <c r="F982" s="327"/>
      <c r="G982" s="327"/>
      <c r="H982" s="327"/>
      <c r="I982" s="327"/>
      <c r="J982" s="327"/>
      <c r="K982" s="327"/>
      <c r="L982" s="327"/>
      <c r="M982" s="327"/>
      <c r="N982" s="327"/>
      <c r="O982" s="327"/>
      <c r="P982" s="327"/>
      <c r="Q982" s="327"/>
      <c r="R982" s="327"/>
      <c r="S982" s="327"/>
    </row>
    <row r="983" spans="2:19" s="297" customFormat="1" x14ac:dyDescent="0.25">
      <c r="B983" s="327"/>
      <c r="C983" s="327"/>
      <c r="D983" s="327"/>
      <c r="E983" s="327"/>
      <c r="F983" s="327"/>
      <c r="G983" s="327"/>
      <c r="H983" s="327"/>
      <c r="I983" s="327"/>
      <c r="J983" s="327"/>
      <c r="K983" s="327"/>
      <c r="L983" s="327"/>
      <c r="M983" s="327"/>
      <c r="N983" s="327"/>
      <c r="O983" s="327"/>
      <c r="P983" s="327"/>
      <c r="Q983" s="327"/>
      <c r="R983" s="327"/>
      <c r="S983" s="327"/>
    </row>
    <row r="984" spans="2:19" s="297" customFormat="1" x14ac:dyDescent="0.25">
      <c r="B984" s="327"/>
      <c r="C984" s="327"/>
      <c r="D984" s="327"/>
      <c r="E984" s="327"/>
      <c r="F984" s="327"/>
      <c r="G984" s="327"/>
      <c r="H984" s="327"/>
      <c r="I984" s="327"/>
      <c r="J984" s="327"/>
      <c r="K984" s="327"/>
      <c r="L984" s="327"/>
      <c r="M984" s="327"/>
      <c r="N984" s="327"/>
      <c r="O984" s="327"/>
      <c r="P984" s="327"/>
      <c r="Q984" s="327"/>
      <c r="R984" s="327"/>
      <c r="S984" s="327"/>
    </row>
    <row r="985" spans="2:19" s="297" customFormat="1" x14ac:dyDescent="0.25">
      <c r="B985" s="327"/>
      <c r="C985" s="327"/>
      <c r="D985" s="327"/>
      <c r="E985" s="327"/>
      <c r="F985" s="327"/>
      <c r="G985" s="327"/>
      <c r="H985" s="327"/>
      <c r="I985" s="327"/>
      <c r="J985" s="327"/>
      <c r="K985" s="327"/>
      <c r="L985" s="327"/>
      <c r="M985" s="327"/>
      <c r="N985" s="327"/>
      <c r="O985" s="327"/>
      <c r="P985" s="327"/>
      <c r="Q985" s="327"/>
      <c r="R985" s="327"/>
      <c r="S985" s="327"/>
    </row>
    <row r="986" spans="2:19" s="297" customFormat="1" x14ac:dyDescent="0.25">
      <c r="B986" s="327"/>
      <c r="C986" s="327"/>
      <c r="D986" s="327"/>
      <c r="E986" s="327"/>
      <c r="F986" s="327"/>
      <c r="G986" s="327"/>
      <c r="H986" s="327"/>
      <c r="I986" s="327"/>
      <c r="J986" s="327"/>
      <c r="K986" s="327"/>
      <c r="L986" s="327"/>
      <c r="M986" s="327"/>
      <c r="N986" s="327"/>
      <c r="O986" s="327"/>
      <c r="P986" s="327"/>
      <c r="Q986" s="327"/>
      <c r="R986" s="327"/>
      <c r="S986" s="327"/>
    </row>
    <row r="987" spans="2:19" s="297" customFormat="1" x14ac:dyDescent="0.25">
      <c r="B987" s="327"/>
      <c r="C987" s="327"/>
      <c r="D987" s="327"/>
      <c r="E987" s="327"/>
      <c r="F987" s="327"/>
      <c r="G987" s="327"/>
      <c r="H987" s="327"/>
      <c r="I987" s="327"/>
      <c r="J987" s="327"/>
      <c r="K987" s="327"/>
      <c r="L987" s="327"/>
      <c r="M987" s="327"/>
      <c r="N987" s="327"/>
      <c r="O987" s="327"/>
      <c r="P987" s="327"/>
      <c r="Q987" s="327"/>
      <c r="R987" s="327"/>
      <c r="S987" s="327"/>
    </row>
    <row r="988" spans="2:19" s="297" customFormat="1" x14ac:dyDescent="0.25">
      <c r="B988" s="327"/>
      <c r="C988" s="327"/>
      <c r="D988" s="327"/>
      <c r="E988" s="327"/>
      <c r="F988" s="327"/>
      <c r="G988" s="327"/>
      <c r="H988" s="327"/>
      <c r="I988" s="327"/>
      <c r="J988" s="327"/>
      <c r="K988" s="327"/>
      <c r="L988" s="327"/>
      <c r="M988" s="327"/>
      <c r="N988" s="327"/>
      <c r="O988" s="327"/>
      <c r="P988" s="327"/>
      <c r="Q988" s="327"/>
      <c r="R988" s="327"/>
      <c r="S988" s="327"/>
    </row>
    <row r="989" spans="2:19" s="297" customFormat="1" x14ac:dyDescent="0.25">
      <c r="B989" s="327"/>
      <c r="C989" s="327"/>
      <c r="D989" s="327"/>
      <c r="E989" s="327"/>
      <c r="F989" s="327"/>
      <c r="G989" s="327"/>
      <c r="H989" s="327"/>
      <c r="I989" s="327"/>
      <c r="J989" s="327"/>
      <c r="K989" s="327"/>
      <c r="L989" s="327"/>
      <c r="M989" s="327"/>
      <c r="N989" s="327"/>
      <c r="O989" s="327"/>
      <c r="P989" s="327"/>
      <c r="Q989" s="327"/>
      <c r="R989" s="327"/>
      <c r="S989" s="327"/>
    </row>
    <row r="990" spans="2:19" s="297" customFormat="1" x14ac:dyDescent="0.25">
      <c r="B990" s="327"/>
      <c r="C990" s="327"/>
      <c r="D990" s="327"/>
      <c r="E990" s="327"/>
      <c r="F990" s="327"/>
      <c r="G990" s="327"/>
      <c r="H990" s="327"/>
      <c r="I990" s="327"/>
      <c r="J990" s="327"/>
      <c r="K990" s="327"/>
      <c r="L990" s="327"/>
      <c r="M990" s="327"/>
      <c r="N990" s="327"/>
      <c r="O990" s="327"/>
      <c r="P990" s="327"/>
      <c r="Q990" s="327"/>
      <c r="R990" s="327"/>
      <c r="S990" s="327"/>
    </row>
    <row r="991" spans="2:19" s="297" customFormat="1" x14ac:dyDescent="0.25">
      <c r="B991" s="327"/>
      <c r="C991" s="327"/>
      <c r="D991" s="327"/>
      <c r="E991" s="327"/>
      <c r="F991" s="327"/>
      <c r="G991" s="327"/>
      <c r="H991" s="327"/>
      <c r="I991" s="327"/>
      <c r="J991" s="327"/>
      <c r="K991" s="327"/>
      <c r="L991" s="327"/>
      <c r="M991" s="327"/>
      <c r="N991" s="327"/>
      <c r="O991" s="327"/>
      <c r="P991" s="327"/>
      <c r="Q991" s="327"/>
      <c r="R991" s="327"/>
      <c r="S991" s="327"/>
    </row>
    <row r="992" spans="2:19" s="297" customFormat="1" x14ac:dyDescent="0.25">
      <c r="B992" s="327"/>
      <c r="C992" s="327"/>
      <c r="D992" s="327"/>
      <c r="E992" s="327"/>
      <c r="F992" s="327"/>
      <c r="G992" s="327"/>
      <c r="H992" s="327"/>
      <c r="I992" s="327"/>
      <c r="J992" s="327"/>
      <c r="K992" s="327"/>
      <c r="L992" s="327"/>
      <c r="M992" s="327"/>
      <c r="N992" s="327"/>
      <c r="O992" s="327"/>
      <c r="P992" s="327"/>
      <c r="Q992" s="327"/>
      <c r="R992" s="327"/>
      <c r="S992" s="327"/>
    </row>
    <row r="993" spans="2:19" s="297" customFormat="1" x14ac:dyDescent="0.25">
      <c r="B993" s="327"/>
      <c r="C993" s="327"/>
      <c r="D993" s="327"/>
      <c r="E993" s="327"/>
      <c r="F993" s="327"/>
      <c r="G993" s="327"/>
      <c r="H993" s="327"/>
      <c r="I993" s="327"/>
      <c r="J993" s="327"/>
      <c r="K993" s="327"/>
      <c r="L993" s="327"/>
      <c r="M993" s="327"/>
      <c r="N993" s="327"/>
      <c r="O993" s="327"/>
      <c r="P993" s="327"/>
      <c r="Q993" s="327"/>
      <c r="R993" s="327"/>
      <c r="S993" s="327"/>
    </row>
    <row r="994" spans="2:19" s="297" customFormat="1" x14ac:dyDescent="0.25">
      <c r="B994" s="327"/>
      <c r="C994" s="327"/>
      <c r="D994" s="327"/>
      <c r="E994" s="327"/>
      <c r="F994" s="327"/>
      <c r="G994" s="327"/>
      <c r="H994" s="327"/>
      <c r="I994" s="327"/>
      <c r="J994" s="327"/>
      <c r="K994" s="327"/>
      <c r="L994" s="327"/>
      <c r="M994" s="327"/>
      <c r="N994" s="327"/>
      <c r="O994" s="327"/>
      <c r="P994" s="327"/>
      <c r="Q994" s="327"/>
      <c r="R994" s="327"/>
      <c r="S994" s="327"/>
    </row>
    <row r="995" spans="2:19" s="297" customFormat="1" x14ac:dyDescent="0.25">
      <c r="B995" s="327"/>
      <c r="C995" s="327"/>
      <c r="D995" s="327"/>
      <c r="E995" s="327"/>
      <c r="F995" s="327"/>
      <c r="G995" s="327"/>
      <c r="H995" s="327"/>
      <c r="I995" s="327"/>
      <c r="J995" s="327"/>
      <c r="K995" s="327"/>
      <c r="L995" s="327"/>
      <c r="M995" s="327"/>
      <c r="N995" s="327"/>
      <c r="O995" s="327"/>
      <c r="P995" s="327"/>
      <c r="Q995" s="327"/>
      <c r="R995" s="327"/>
      <c r="S995" s="327"/>
    </row>
    <row r="996" spans="2:19" s="297" customFormat="1" x14ac:dyDescent="0.25">
      <c r="B996" s="327"/>
      <c r="C996" s="327"/>
      <c r="D996" s="327"/>
      <c r="E996" s="327"/>
      <c r="F996" s="327"/>
      <c r="G996" s="327"/>
      <c r="H996" s="327"/>
      <c r="I996" s="327"/>
      <c r="J996" s="327"/>
      <c r="K996" s="327"/>
      <c r="L996" s="327"/>
      <c r="M996" s="327"/>
      <c r="N996" s="327"/>
      <c r="O996" s="327"/>
      <c r="P996" s="327"/>
      <c r="Q996" s="327"/>
      <c r="R996" s="327"/>
      <c r="S996" s="327"/>
    </row>
    <row r="997" spans="2:19" s="297" customFormat="1" x14ac:dyDescent="0.25">
      <c r="B997" s="327"/>
      <c r="C997" s="327"/>
      <c r="D997" s="327"/>
      <c r="E997" s="327"/>
      <c r="F997" s="327"/>
      <c r="G997" s="327"/>
      <c r="H997" s="327"/>
      <c r="I997" s="327"/>
      <c r="J997" s="327"/>
      <c r="K997" s="327"/>
      <c r="L997" s="327"/>
      <c r="M997" s="327"/>
      <c r="N997" s="327"/>
      <c r="O997" s="327"/>
      <c r="P997" s="327"/>
      <c r="Q997" s="327"/>
      <c r="R997" s="327"/>
      <c r="S997" s="327"/>
    </row>
    <row r="998" spans="2:19" s="297" customFormat="1" x14ac:dyDescent="0.25">
      <c r="B998" s="327"/>
      <c r="C998" s="327"/>
      <c r="D998" s="327"/>
      <c r="E998" s="327"/>
      <c r="F998" s="327"/>
      <c r="G998" s="327"/>
      <c r="H998" s="327"/>
      <c r="I998" s="327"/>
      <c r="J998" s="327"/>
      <c r="K998" s="327"/>
      <c r="L998" s="327"/>
      <c r="M998" s="327"/>
      <c r="N998" s="327"/>
      <c r="O998" s="327"/>
      <c r="P998" s="327"/>
      <c r="Q998" s="327"/>
      <c r="R998" s="327"/>
      <c r="S998" s="327"/>
    </row>
    <row r="999" spans="2:19" s="297" customFormat="1" x14ac:dyDescent="0.25">
      <c r="B999" s="327"/>
      <c r="C999" s="327"/>
      <c r="D999" s="327"/>
      <c r="E999" s="327"/>
      <c r="F999" s="327"/>
      <c r="G999" s="327"/>
      <c r="H999" s="327"/>
      <c r="I999" s="327"/>
      <c r="J999" s="327"/>
      <c r="K999" s="327"/>
      <c r="L999" s="327"/>
      <c r="M999" s="327"/>
      <c r="N999" s="327"/>
      <c r="O999" s="327"/>
      <c r="P999" s="327"/>
      <c r="Q999" s="327"/>
      <c r="R999" s="327"/>
      <c r="S999" s="327"/>
    </row>
    <row r="1000" spans="2:19" s="297" customFormat="1" x14ac:dyDescent="0.25">
      <c r="B1000" s="327"/>
      <c r="C1000" s="327"/>
      <c r="D1000" s="327"/>
      <c r="E1000" s="327"/>
      <c r="F1000" s="327"/>
      <c r="G1000" s="327"/>
      <c r="H1000" s="327"/>
      <c r="I1000" s="327"/>
      <c r="J1000" s="327"/>
      <c r="K1000" s="327"/>
      <c r="L1000" s="327"/>
      <c r="M1000" s="327"/>
      <c r="N1000" s="327"/>
      <c r="O1000" s="327"/>
      <c r="P1000" s="327"/>
      <c r="Q1000" s="327"/>
      <c r="R1000" s="327"/>
      <c r="S1000" s="327"/>
    </row>
    <row r="1001" spans="2:19" s="297" customFormat="1" x14ac:dyDescent="0.25">
      <c r="B1001" s="327"/>
      <c r="C1001" s="327"/>
      <c r="D1001" s="327"/>
      <c r="E1001" s="327"/>
      <c r="F1001" s="327"/>
      <c r="G1001" s="327"/>
      <c r="H1001" s="327"/>
      <c r="I1001" s="327"/>
      <c r="J1001" s="327"/>
      <c r="K1001" s="327"/>
      <c r="L1001" s="327"/>
      <c r="M1001" s="327"/>
      <c r="N1001" s="327"/>
      <c r="O1001" s="327"/>
      <c r="P1001" s="327"/>
      <c r="Q1001" s="327"/>
      <c r="R1001" s="327"/>
      <c r="S1001" s="327"/>
    </row>
    <row r="1002" spans="2:19" s="297" customFormat="1" x14ac:dyDescent="0.25">
      <c r="B1002" s="327"/>
      <c r="C1002" s="327"/>
      <c r="D1002" s="327"/>
      <c r="E1002" s="327"/>
      <c r="F1002" s="327"/>
      <c r="G1002" s="327"/>
      <c r="H1002" s="327"/>
      <c r="I1002" s="327"/>
      <c r="J1002" s="327"/>
      <c r="K1002" s="327"/>
      <c r="L1002" s="327"/>
      <c r="M1002" s="327"/>
      <c r="N1002" s="327"/>
      <c r="O1002" s="327"/>
      <c r="P1002" s="327"/>
      <c r="Q1002" s="327"/>
      <c r="R1002" s="327"/>
      <c r="S1002" s="327"/>
    </row>
    <row r="1003" spans="2:19" s="297" customFormat="1" x14ac:dyDescent="0.25">
      <c r="B1003" s="327"/>
      <c r="C1003" s="327"/>
      <c r="D1003" s="327"/>
      <c r="E1003" s="327"/>
      <c r="F1003" s="327"/>
      <c r="G1003" s="327"/>
      <c r="H1003" s="327"/>
      <c r="I1003" s="327"/>
      <c r="J1003" s="327"/>
      <c r="K1003" s="327"/>
      <c r="L1003" s="327"/>
      <c r="M1003" s="327"/>
      <c r="N1003" s="327"/>
      <c r="O1003" s="327"/>
      <c r="P1003" s="327"/>
      <c r="Q1003" s="327"/>
      <c r="R1003" s="327"/>
      <c r="S1003" s="327"/>
    </row>
    <row r="1004" spans="2:19" s="297" customFormat="1" x14ac:dyDescent="0.25">
      <c r="B1004" s="327"/>
      <c r="C1004" s="327"/>
      <c r="D1004" s="327"/>
      <c r="E1004" s="327"/>
      <c r="F1004" s="327"/>
      <c r="G1004" s="327"/>
      <c r="H1004" s="327"/>
      <c r="I1004" s="327"/>
      <c r="J1004" s="327"/>
      <c r="K1004" s="327"/>
      <c r="L1004" s="327"/>
      <c r="M1004" s="327"/>
      <c r="N1004" s="327"/>
      <c r="O1004" s="327"/>
      <c r="P1004" s="327"/>
      <c r="Q1004" s="327"/>
      <c r="R1004" s="327"/>
      <c r="S1004" s="327"/>
    </row>
    <row r="1005" spans="2:19" s="297" customFormat="1" x14ac:dyDescent="0.25">
      <c r="B1005" s="327"/>
      <c r="C1005" s="327"/>
      <c r="D1005" s="327"/>
      <c r="E1005" s="327"/>
      <c r="F1005" s="327"/>
      <c r="G1005" s="327"/>
      <c r="H1005" s="327"/>
      <c r="I1005" s="327"/>
      <c r="J1005" s="327"/>
      <c r="K1005" s="327"/>
      <c r="L1005" s="327"/>
      <c r="M1005" s="327"/>
      <c r="N1005" s="327"/>
      <c r="O1005" s="327"/>
      <c r="P1005" s="327"/>
      <c r="Q1005" s="327"/>
      <c r="R1005" s="327"/>
      <c r="S1005" s="327"/>
    </row>
    <row r="1006" spans="2:19" s="297" customFormat="1" x14ac:dyDescent="0.25">
      <c r="B1006" s="327"/>
      <c r="C1006" s="327"/>
      <c r="D1006" s="327"/>
      <c r="E1006" s="327"/>
      <c r="F1006" s="327"/>
      <c r="G1006" s="327"/>
      <c r="H1006" s="327"/>
      <c r="I1006" s="327"/>
      <c r="J1006" s="327"/>
      <c r="K1006" s="327"/>
      <c r="L1006" s="327"/>
      <c r="M1006" s="327"/>
      <c r="N1006" s="327"/>
      <c r="O1006" s="327"/>
      <c r="P1006" s="327"/>
      <c r="Q1006" s="327"/>
      <c r="R1006" s="327"/>
      <c r="S1006" s="327"/>
    </row>
    <row r="1007" spans="2:19" s="297" customFormat="1" x14ac:dyDescent="0.25">
      <c r="B1007" s="327"/>
      <c r="C1007" s="327"/>
      <c r="D1007" s="327"/>
      <c r="E1007" s="327"/>
      <c r="F1007" s="327"/>
      <c r="G1007" s="327"/>
      <c r="H1007" s="327"/>
      <c r="I1007" s="327"/>
      <c r="J1007" s="327"/>
      <c r="K1007" s="327"/>
      <c r="L1007" s="327"/>
      <c r="M1007" s="327"/>
      <c r="N1007" s="327"/>
      <c r="O1007" s="327"/>
      <c r="P1007" s="327"/>
      <c r="Q1007" s="327"/>
      <c r="R1007" s="327"/>
      <c r="S1007" s="327"/>
    </row>
    <row r="1008" spans="2:19" s="297" customFormat="1" x14ac:dyDescent="0.25">
      <c r="B1008" s="327"/>
      <c r="C1008" s="327"/>
      <c r="D1008" s="327"/>
      <c r="E1008" s="327"/>
      <c r="F1008" s="327"/>
      <c r="G1008" s="327"/>
      <c r="H1008" s="327"/>
      <c r="I1008" s="327"/>
      <c r="J1008" s="327"/>
      <c r="K1008" s="327"/>
      <c r="L1008" s="327"/>
      <c r="M1008" s="327"/>
      <c r="N1008" s="327"/>
      <c r="O1008" s="327"/>
      <c r="P1008" s="327"/>
      <c r="Q1008" s="327"/>
      <c r="R1008" s="327"/>
      <c r="S1008" s="327"/>
    </row>
    <row r="1009" spans="2:19" s="297" customFormat="1" x14ac:dyDescent="0.25">
      <c r="B1009" s="327"/>
      <c r="C1009" s="327"/>
      <c r="D1009" s="327"/>
      <c r="E1009" s="327"/>
      <c r="F1009" s="327"/>
      <c r="G1009" s="327"/>
      <c r="H1009" s="327"/>
      <c r="I1009" s="327"/>
      <c r="J1009" s="327"/>
      <c r="K1009" s="327"/>
      <c r="L1009" s="327"/>
      <c r="M1009" s="327"/>
      <c r="N1009" s="327"/>
      <c r="O1009" s="327"/>
      <c r="P1009" s="327"/>
      <c r="Q1009" s="327"/>
      <c r="R1009" s="327"/>
      <c r="S1009" s="327"/>
    </row>
    <row r="1010" spans="2:19" s="297" customFormat="1" x14ac:dyDescent="0.25">
      <c r="B1010" s="327"/>
      <c r="C1010" s="327"/>
      <c r="D1010" s="327"/>
      <c r="E1010" s="327"/>
      <c r="F1010" s="327"/>
      <c r="G1010" s="327"/>
      <c r="H1010" s="327"/>
      <c r="I1010" s="327"/>
      <c r="J1010" s="327"/>
      <c r="K1010" s="327"/>
      <c r="L1010" s="327"/>
      <c r="M1010" s="327"/>
      <c r="N1010" s="327"/>
      <c r="O1010" s="327"/>
      <c r="P1010" s="327"/>
      <c r="Q1010" s="327"/>
      <c r="R1010" s="327"/>
      <c r="S1010" s="327"/>
    </row>
    <row r="1011" spans="2:19" s="297" customFormat="1" x14ac:dyDescent="0.25">
      <c r="B1011" s="327"/>
      <c r="C1011" s="327"/>
      <c r="D1011" s="327"/>
      <c r="E1011" s="327"/>
      <c r="F1011" s="327"/>
      <c r="G1011" s="327"/>
      <c r="H1011" s="327"/>
      <c r="I1011" s="327"/>
      <c r="J1011" s="327"/>
      <c r="K1011" s="327"/>
      <c r="L1011" s="327"/>
      <c r="M1011" s="327"/>
      <c r="N1011" s="327"/>
      <c r="O1011" s="327"/>
      <c r="P1011" s="327"/>
      <c r="Q1011" s="327"/>
      <c r="R1011" s="327"/>
      <c r="S1011" s="327"/>
    </row>
    <row r="1012" spans="2:19" s="297" customFormat="1" x14ac:dyDescent="0.25">
      <c r="B1012" s="327"/>
      <c r="C1012" s="327"/>
      <c r="D1012" s="327"/>
      <c r="E1012" s="327"/>
      <c r="F1012" s="327"/>
      <c r="G1012" s="327"/>
      <c r="H1012" s="327"/>
      <c r="I1012" s="327"/>
      <c r="J1012" s="327"/>
      <c r="K1012" s="327"/>
      <c r="L1012" s="327"/>
      <c r="M1012" s="327"/>
      <c r="N1012" s="327"/>
      <c r="O1012" s="327"/>
      <c r="P1012" s="327"/>
      <c r="Q1012" s="327"/>
      <c r="R1012" s="327"/>
      <c r="S1012" s="327"/>
    </row>
    <row r="1013" spans="2:19" s="297" customFormat="1" x14ac:dyDescent="0.25">
      <c r="B1013" s="327"/>
      <c r="C1013" s="327"/>
      <c r="D1013" s="327"/>
      <c r="E1013" s="327"/>
      <c r="F1013" s="327"/>
      <c r="G1013" s="327"/>
      <c r="H1013" s="327"/>
      <c r="I1013" s="327"/>
      <c r="J1013" s="327"/>
      <c r="K1013" s="327"/>
      <c r="L1013" s="327"/>
      <c r="M1013" s="327"/>
      <c r="N1013" s="327"/>
      <c r="O1013" s="327"/>
      <c r="P1013" s="327"/>
      <c r="Q1013" s="327"/>
      <c r="R1013" s="327"/>
      <c r="S1013" s="327"/>
    </row>
    <row r="1014" spans="2:19" s="297" customFormat="1" x14ac:dyDescent="0.25">
      <c r="B1014" s="327"/>
      <c r="C1014" s="327"/>
      <c r="D1014" s="327"/>
      <c r="E1014" s="327"/>
      <c r="F1014" s="327"/>
      <c r="G1014" s="327"/>
      <c r="H1014" s="327"/>
      <c r="I1014" s="327"/>
      <c r="J1014" s="327"/>
      <c r="K1014" s="327"/>
      <c r="L1014" s="327"/>
      <c r="M1014" s="327"/>
      <c r="N1014" s="327"/>
      <c r="O1014" s="327"/>
      <c r="P1014" s="327"/>
      <c r="Q1014" s="327"/>
      <c r="R1014" s="327"/>
      <c r="S1014" s="327"/>
    </row>
    <row r="1015" spans="2:19" s="297" customFormat="1" x14ac:dyDescent="0.25">
      <c r="B1015" s="327"/>
      <c r="C1015" s="327"/>
      <c r="D1015" s="327"/>
      <c r="E1015" s="327"/>
      <c r="F1015" s="327"/>
      <c r="G1015" s="327"/>
      <c r="H1015" s="327"/>
      <c r="I1015" s="327"/>
      <c r="J1015" s="327"/>
      <c r="K1015" s="327"/>
      <c r="L1015" s="327"/>
      <c r="M1015" s="327"/>
      <c r="N1015" s="327"/>
      <c r="O1015" s="327"/>
      <c r="P1015" s="327"/>
      <c r="Q1015" s="327"/>
      <c r="R1015" s="327"/>
      <c r="S1015" s="327"/>
    </row>
    <row r="1016" spans="2:19" s="297" customFormat="1" x14ac:dyDescent="0.25">
      <c r="B1016" s="327"/>
      <c r="C1016" s="327"/>
      <c r="D1016" s="327"/>
      <c r="E1016" s="327"/>
      <c r="F1016" s="327"/>
      <c r="G1016" s="327"/>
      <c r="H1016" s="327"/>
      <c r="I1016" s="327"/>
      <c r="J1016" s="327"/>
      <c r="K1016" s="327"/>
      <c r="L1016" s="327"/>
      <c r="M1016" s="327"/>
      <c r="N1016" s="327"/>
      <c r="O1016" s="327"/>
      <c r="P1016" s="327"/>
      <c r="Q1016" s="327"/>
      <c r="R1016" s="327"/>
      <c r="S1016" s="327"/>
    </row>
    <row r="1017" spans="2:19" s="297" customFormat="1" x14ac:dyDescent="0.25">
      <c r="B1017" s="327"/>
      <c r="C1017" s="327"/>
      <c r="D1017" s="327"/>
      <c r="E1017" s="327"/>
      <c r="F1017" s="327"/>
      <c r="G1017" s="327"/>
      <c r="H1017" s="327"/>
      <c r="I1017" s="327"/>
      <c r="J1017" s="327"/>
      <c r="K1017" s="327"/>
      <c r="L1017" s="327"/>
      <c r="M1017" s="327"/>
      <c r="N1017" s="327"/>
      <c r="O1017" s="327"/>
      <c r="P1017" s="327"/>
      <c r="Q1017" s="327"/>
      <c r="R1017" s="327"/>
      <c r="S1017" s="327"/>
    </row>
    <row r="1018" spans="2:19" s="297" customFormat="1" x14ac:dyDescent="0.25">
      <c r="B1018" s="327"/>
      <c r="C1018" s="327"/>
      <c r="D1018" s="327"/>
      <c r="E1018" s="327"/>
      <c r="F1018" s="327"/>
      <c r="G1018" s="327"/>
      <c r="H1018" s="327"/>
      <c r="I1018" s="327"/>
      <c r="J1018" s="327"/>
      <c r="K1018" s="327"/>
      <c r="L1018" s="327"/>
      <c r="M1018" s="327"/>
      <c r="N1018" s="327"/>
      <c r="O1018" s="327"/>
      <c r="P1018" s="327"/>
      <c r="Q1018" s="327"/>
      <c r="R1018" s="327"/>
      <c r="S1018" s="327"/>
    </row>
    <row r="1019" spans="2:19" s="297" customFormat="1" x14ac:dyDescent="0.25">
      <c r="B1019" s="327"/>
      <c r="C1019" s="327"/>
      <c r="D1019" s="327"/>
      <c r="E1019" s="327"/>
      <c r="F1019" s="327"/>
      <c r="G1019" s="327"/>
      <c r="H1019" s="327"/>
      <c r="I1019" s="327"/>
      <c r="J1019" s="327"/>
      <c r="K1019" s="327"/>
      <c r="L1019" s="327"/>
      <c r="M1019" s="327"/>
      <c r="N1019" s="327"/>
      <c r="O1019" s="327"/>
      <c r="P1019" s="327"/>
      <c r="Q1019" s="327"/>
      <c r="R1019" s="327"/>
      <c r="S1019" s="327"/>
    </row>
    <row r="1020" spans="2:19" s="297" customFormat="1" x14ac:dyDescent="0.25">
      <c r="B1020" s="327"/>
      <c r="C1020" s="327"/>
      <c r="D1020" s="327"/>
      <c r="E1020" s="327"/>
      <c r="F1020" s="327"/>
      <c r="G1020" s="327"/>
      <c r="H1020" s="327"/>
      <c r="I1020" s="327"/>
      <c r="J1020" s="327"/>
      <c r="K1020" s="327"/>
      <c r="L1020" s="327"/>
      <c r="M1020" s="327"/>
      <c r="N1020" s="327"/>
      <c r="O1020" s="327"/>
      <c r="P1020" s="327"/>
      <c r="Q1020" s="327"/>
      <c r="R1020" s="327"/>
      <c r="S1020" s="327"/>
    </row>
    <row r="1021" spans="2:19" s="297" customFormat="1" x14ac:dyDescent="0.25">
      <c r="B1021" s="327"/>
      <c r="C1021" s="327"/>
      <c r="D1021" s="327"/>
      <c r="E1021" s="327"/>
      <c r="F1021" s="327"/>
      <c r="G1021" s="327"/>
      <c r="H1021" s="327"/>
      <c r="I1021" s="327"/>
      <c r="J1021" s="327"/>
      <c r="K1021" s="327"/>
      <c r="L1021" s="327"/>
      <c r="M1021" s="327"/>
      <c r="N1021" s="327"/>
      <c r="O1021" s="327"/>
      <c r="P1021" s="327"/>
      <c r="Q1021" s="327"/>
      <c r="R1021" s="327"/>
      <c r="S1021" s="327"/>
    </row>
    <row r="1022" spans="2:19" s="297" customFormat="1" x14ac:dyDescent="0.25">
      <c r="B1022" s="327"/>
      <c r="C1022" s="327"/>
      <c r="D1022" s="327"/>
      <c r="E1022" s="327"/>
      <c r="F1022" s="327"/>
      <c r="G1022" s="327"/>
      <c r="H1022" s="327"/>
      <c r="I1022" s="327"/>
      <c r="J1022" s="327"/>
      <c r="K1022" s="327"/>
      <c r="L1022" s="327"/>
      <c r="M1022" s="327"/>
      <c r="N1022" s="327"/>
      <c r="O1022" s="327"/>
      <c r="P1022" s="327"/>
      <c r="Q1022" s="327"/>
      <c r="R1022" s="327"/>
      <c r="S1022" s="327"/>
    </row>
    <row r="1023" spans="2:19" s="297" customFormat="1" x14ac:dyDescent="0.25">
      <c r="B1023" s="327"/>
      <c r="C1023" s="327"/>
      <c r="D1023" s="327"/>
      <c r="E1023" s="327"/>
      <c r="F1023" s="327"/>
      <c r="G1023" s="327"/>
      <c r="H1023" s="327"/>
      <c r="I1023" s="327"/>
      <c r="J1023" s="327"/>
      <c r="K1023" s="327"/>
      <c r="L1023" s="327"/>
      <c r="M1023" s="327"/>
      <c r="N1023" s="327"/>
      <c r="O1023" s="327"/>
      <c r="P1023" s="327"/>
      <c r="Q1023" s="327"/>
      <c r="R1023" s="327"/>
      <c r="S1023" s="327"/>
    </row>
    <row r="1024" spans="2:19" s="297" customFormat="1" x14ac:dyDescent="0.25">
      <c r="B1024" s="327"/>
      <c r="C1024" s="327"/>
      <c r="D1024" s="327"/>
      <c r="E1024" s="327"/>
      <c r="F1024" s="327"/>
      <c r="G1024" s="327"/>
      <c r="H1024" s="327"/>
      <c r="I1024" s="327"/>
      <c r="J1024" s="327"/>
      <c r="K1024" s="327"/>
      <c r="L1024" s="327"/>
      <c r="M1024" s="327"/>
      <c r="N1024" s="327"/>
      <c r="O1024" s="327"/>
      <c r="P1024" s="327"/>
      <c r="Q1024" s="327"/>
      <c r="R1024" s="327"/>
      <c r="S1024" s="327"/>
    </row>
    <row r="1025" spans="2:19" s="297" customFormat="1" x14ac:dyDescent="0.25">
      <c r="B1025" s="327"/>
      <c r="C1025" s="327"/>
      <c r="D1025" s="327"/>
      <c r="E1025" s="327"/>
      <c r="F1025" s="327"/>
      <c r="G1025" s="327"/>
      <c r="H1025" s="327"/>
      <c r="I1025" s="327"/>
      <c r="J1025" s="327"/>
      <c r="K1025" s="327"/>
      <c r="L1025" s="327"/>
      <c r="M1025" s="327"/>
      <c r="N1025" s="327"/>
      <c r="O1025" s="327"/>
      <c r="P1025" s="327"/>
      <c r="Q1025" s="327"/>
      <c r="R1025" s="327"/>
      <c r="S1025" s="327"/>
    </row>
    <row r="1026" spans="2:19" s="297" customFormat="1" x14ac:dyDescent="0.25">
      <c r="B1026" s="327"/>
      <c r="C1026" s="327"/>
      <c r="D1026" s="327"/>
      <c r="E1026" s="327"/>
      <c r="F1026" s="327"/>
      <c r="G1026" s="327"/>
      <c r="H1026" s="327"/>
      <c r="I1026" s="327"/>
      <c r="J1026" s="327"/>
      <c r="K1026" s="327"/>
      <c r="L1026" s="327"/>
      <c r="M1026" s="327"/>
      <c r="N1026" s="327"/>
      <c r="O1026" s="327"/>
      <c r="P1026" s="327"/>
      <c r="Q1026" s="327"/>
      <c r="R1026" s="327"/>
      <c r="S1026" s="327"/>
    </row>
    <row r="1027" spans="2:19" s="297" customFormat="1" x14ac:dyDescent="0.25">
      <c r="B1027" s="327"/>
      <c r="C1027" s="327"/>
      <c r="D1027" s="327"/>
      <c r="E1027" s="327"/>
      <c r="F1027" s="327"/>
      <c r="G1027" s="327"/>
      <c r="H1027" s="327"/>
      <c r="I1027" s="327"/>
      <c r="J1027" s="327"/>
      <c r="K1027" s="327"/>
      <c r="L1027" s="327"/>
      <c r="M1027" s="327"/>
      <c r="N1027" s="327"/>
      <c r="O1027" s="327"/>
      <c r="P1027" s="327"/>
      <c r="Q1027" s="327"/>
      <c r="R1027" s="327"/>
      <c r="S1027" s="327"/>
    </row>
    <row r="1028" spans="2:19" s="297" customFormat="1" x14ac:dyDescent="0.25">
      <c r="B1028" s="327"/>
      <c r="C1028" s="327"/>
      <c r="D1028" s="327"/>
      <c r="E1028" s="327"/>
      <c r="F1028" s="327"/>
      <c r="G1028" s="327"/>
      <c r="H1028" s="327"/>
      <c r="I1028" s="327"/>
      <c r="J1028" s="327"/>
      <c r="K1028" s="327"/>
      <c r="L1028" s="327"/>
      <c r="M1028" s="327"/>
      <c r="N1028" s="327"/>
      <c r="O1028" s="327"/>
      <c r="P1028" s="327"/>
      <c r="Q1028" s="327"/>
      <c r="R1028" s="327"/>
      <c r="S1028" s="327"/>
    </row>
    <row r="1029" spans="2:19" s="297" customFormat="1" x14ac:dyDescent="0.25">
      <c r="B1029" s="327"/>
      <c r="C1029" s="327"/>
      <c r="D1029" s="327"/>
      <c r="E1029" s="327"/>
      <c r="F1029" s="327"/>
      <c r="G1029" s="327"/>
      <c r="H1029" s="327"/>
      <c r="I1029" s="327"/>
      <c r="J1029" s="327"/>
      <c r="K1029" s="327"/>
      <c r="L1029" s="327"/>
      <c r="M1029" s="327"/>
      <c r="N1029" s="327"/>
      <c r="O1029" s="327"/>
      <c r="P1029" s="327"/>
      <c r="Q1029" s="327"/>
      <c r="R1029" s="327"/>
      <c r="S1029" s="327"/>
    </row>
    <row r="1030" spans="2:19" s="297" customFormat="1" x14ac:dyDescent="0.25">
      <c r="B1030" s="327"/>
      <c r="C1030" s="327"/>
      <c r="D1030" s="327"/>
      <c r="E1030" s="327"/>
      <c r="F1030" s="327"/>
      <c r="G1030" s="327"/>
      <c r="H1030" s="327"/>
      <c r="I1030" s="327"/>
      <c r="J1030" s="327"/>
      <c r="K1030" s="327"/>
      <c r="L1030" s="327"/>
      <c r="M1030" s="327"/>
      <c r="N1030" s="327"/>
      <c r="O1030" s="327"/>
      <c r="P1030" s="327"/>
      <c r="Q1030" s="327"/>
      <c r="R1030" s="327"/>
      <c r="S1030" s="327"/>
    </row>
    <row r="1031" spans="2:19" s="297" customFormat="1" x14ac:dyDescent="0.25">
      <c r="B1031" s="327"/>
      <c r="C1031" s="327"/>
      <c r="D1031" s="327"/>
      <c r="E1031" s="327"/>
      <c r="F1031" s="327"/>
      <c r="G1031" s="327"/>
      <c r="H1031" s="327"/>
      <c r="I1031" s="327"/>
      <c r="J1031" s="327"/>
      <c r="K1031" s="327"/>
      <c r="L1031" s="327"/>
      <c r="M1031" s="327"/>
      <c r="N1031" s="327"/>
      <c r="O1031" s="327"/>
      <c r="P1031" s="327"/>
      <c r="Q1031" s="327"/>
      <c r="R1031" s="327"/>
      <c r="S1031" s="327"/>
    </row>
    <row r="1032" spans="2:19" s="297" customFormat="1" x14ac:dyDescent="0.25">
      <c r="B1032" s="327"/>
      <c r="C1032" s="327"/>
      <c r="D1032" s="327"/>
      <c r="E1032" s="327"/>
      <c r="F1032" s="327"/>
      <c r="G1032" s="327"/>
      <c r="H1032" s="327"/>
      <c r="I1032" s="327"/>
      <c r="J1032" s="327"/>
      <c r="K1032" s="327"/>
      <c r="L1032" s="327"/>
      <c r="M1032" s="327"/>
      <c r="N1032" s="327"/>
      <c r="O1032" s="327"/>
      <c r="P1032" s="327"/>
      <c r="Q1032" s="327"/>
      <c r="R1032" s="327"/>
      <c r="S1032" s="327"/>
    </row>
    <row r="1033" spans="2:19" s="297" customFormat="1" x14ac:dyDescent="0.25">
      <c r="B1033" s="327"/>
      <c r="C1033" s="327"/>
      <c r="D1033" s="327"/>
      <c r="E1033" s="327"/>
      <c r="F1033" s="327"/>
      <c r="G1033" s="327"/>
      <c r="H1033" s="327"/>
      <c r="I1033" s="327"/>
      <c r="J1033" s="327"/>
      <c r="K1033" s="327"/>
      <c r="L1033" s="327"/>
      <c r="M1033" s="327"/>
      <c r="N1033" s="327"/>
      <c r="O1033" s="327"/>
      <c r="P1033" s="327"/>
      <c r="Q1033" s="327"/>
      <c r="R1033" s="327"/>
      <c r="S1033" s="327"/>
    </row>
    <row r="1034" spans="2:19" s="297" customFormat="1" x14ac:dyDescent="0.25">
      <c r="B1034" s="327"/>
      <c r="C1034" s="327"/>
      <c r="D1034" s="327"/>
      <c r="E1034" s="327"/>
      <c r="F1034" s="327"/>
      <c r="G1034" s="327"/>
      <c r="H1034" s="327"/>
      <c r="I1034" s="327"/>
      <c r="J1034" s="327"/>
      <c r="K1034" s="327"/>
      <c r="L1034" s="327"/>
      <c r="M1034" s="327"/>
      <c r="N1034" s="327"/>
      <c r="O1034" s="327"/>
      <c r="P1034" s="327"/>
      <c r="Q1034" s="327"/>
      <c r="R1034" s="327"/>
      <c r="S1034" s="327"/>
    </row>
    <row r="1035" spans="2:19" s="297" customFormat="1" x14ac:dyDescent="0.25">
      <c r="B1035" s="327"/>
      <c r="C1035" s="327"/>
      <c r="D1035" s="327"/>
      <c r="E1035" s="327"/>
      <c r="F1035" s="327"/>
      <c r="G1035" s="327"/>
      <c r="H1035" s="327"/>
      <c r="I1035" s="327"/>
      <c r="J1035" s="327"/>
      <c r="K1035" s="327"/>
      <c r="L1035" s="327"/>
      <c r="M1035" s="327"/>
      <c r="N1035" s="327"/>
      <c r="O1035" s="327"/>
      <c r="P1035" s="327"/>
      <c r="Q1035" s="327"/>
      <c r="R1035" s="327"/>
      <c r="S1035" s="327"/>
    </row>
    <row r="1036" spans="2:19" s="297" customFormat="1" x14ac:dyDescent="0.25">
      <c r="B1036" s="327"/>
      <c r="C1036" s="327"/>
      <c r="D1036" s="327"/>
      <c r="E1036" s="327"/>
      <c r="F1036" s="327"/>
      <c r="G1036" s="327"/>
      <c r="H1036" s="327"/>
      <c r="I1036" s="327"/>
      <c r="J1036" s="327"/>
      <c r="K1036" s="327"/>
      <c r="L1036" s="327"/>
      <c r="M1036" s="327"/>
      <c r="N1036" s="327"/>
      <c r="O1036" s="327"/>
      <c r="P1036" s="327"/>
      <c r="Q1036" s="327"/>
      <c r="R1036" s="327"/>
      <c r="S1036" s="327"/>
    </row>
    <row r="1037" spans="2:19" s="297" customFormat="1" x14ac:dyDescent="0.25">
      <c r="B1037" s="327"/>
      <c r="C1037" s="327"/>
      <c r="D1037" s="327"/>
      <c r="E1037" s="327"/>
      <c r="F1037" s="327"/>
      <c r="G1037" s="327"/>
      <c r="H1037" s="327"/>
      <c r="I1037" s="327"/>
      <c r="J1037" s="327"/>
      <c r="K1037" s="327"/>
      <c r="L1037" s="327"/>
      <c r="M1037" s="327"/>
      <c r="N1037" s="327"/>
      <c r="O1037" s="327"/>
      <c r="P1037" s="327"/>
      <c r="Q1037" s="327"/>
      <c r="R1037" s="327"/>
      <c r="S1037" s="327"/>
    </row>
    <row r="1038" spans="2:19" s="297" customFormat="1" x14ac:dyDescent="0.25">
      <c r="B1038" s="327"/>
      <c r="C1038" s="327"/>
      <c r="D1038" s="327"/>
      <c r="E1038" s="327"/>
      <c r="F1038" s="327"/>
      <c r="G1038" s="327"/>
      <c r="H1038" s="327"/>
      <c r="I1038" s="327"/>
      <c r="J1038" s="327"/>
      <c r="K1038" s="327"/>
      <c r="L1038" s="327"/>
      <c r="M1038" s="327"/>
      <c r="N1038" s="327"/>
      <c r="O1038" s="327"/>
      <c r="P1038" s="327"/>
      <c r="Q1038" s="327"/>
      <c r="R1038" s="327"/>
      <c r="S1038" s="327"/>
    </row>
    <row r="1039" spans="2:19" s="297" customFormat="1" x14ac:dyDescent="0.25">
      <c r="B1039" s="327"/>
      <c r="C1039" s="327"/>
      <c r="D1039" s="327"/>
      <c r="E1039" s="327"/>
      <c r="F1039" s="327"/>
      <c r="G1039" s="327"/>
      <c r="H1039" s="327"/>
      <c r="I1039" s="327"/>
      <c r="J1039" s="327"/>
      <c r="K1039" s="327"/>
      <c r="L1039" s="327"/>
      <c r="M1039" s="327"/>
      <c r="N1039" s="327"/>
      <c r="O1039" s="327"/>
      <c r="P1039" s="327"/>
      <c r="Q1039" s="327"/>
      <c r="R1039" s="327"/>
      <c r="S1039" s="327"/>
    </row>
    <row r="1040" spans="2:19" s="297" customFormat="1" x14ac:dyDescent="0.25">
      <c r="B1040" s="327"/>
      <c r="C1040" s="327"/>
      <c r="D1040" s="327"/>
      <c r="E1040" s="327"/>
      <c r="F1040" s="327"/>
      <c r="G1040" s="327"/>
      <c r="H1040" s="327"/>
      <c r="I1040" s="327"/>
      <c r="J1040" s="327"/>
      <c r="K1040" s="327"/>
      <c r="L1040" s="327"/>
      <c r="M1040" s="327"/>
      <c r="N1040" s="327"/>
      <c r="O1040" s="327"/>
      <c r="P1040" s="327"/>
      <c r="Q1040" s="327"/>
      <c r="R1040" s="327"/>
      <c r="S1040" s="327"/>
    </row>
    <row r="1041" spans="2:19" s="297" customFormat="1" x14ac:dyDescent="0.25">
      <c r="B1041" s="327"/>
      <c r="C1041" s="327"/>
      <c r="D1041" s="327"/>
      <c r="E1041" s="327"/>
      <c r="F1041" s="327"/>
      <c r="G1041" s="327"/>
      <c r="H1041" s="327"/>
      <c r="I1041" s="327"/>
      <c r="J1041" s="327"/>
      <c r="K1041" s="327"/>
      <c r="L1041" s="327"/>
      <c r="M1041" s="327"/>
      <c r="N1041" s="327"/>
      <c r="O1041" s="327"/>
      <c r="P1041" s="327"/>
      <c r="Q1041" s="327"/>
      <c r="R1041" s="327"/>
      <c r="S1041" s="327"/>
    </row>
    <row r="1042" spans="2:19" s="297" customFormat="1" x14ac:dyDescent="0.25">
      <c r="B1042" s="327"/>
      <c r="C1042" s="327"/>
      <c r="D1042" s="327"/>
      <c r="E1042" s="327"/>
      <c r="F1042" s="327"/>
      <c r="G1042" s="327"/>
      <c r="H1042" s="327"/>
      <c r="I1042" s="327"/>
      <c r="J1042" s="327"/>
      <c r="K1042" s="327"/>
      <c r="L1042" s="327"/>
      <c r="M1042" s="327"/>
      <c r="N1042" s="327"/>
      <c r="O1042" s="327"/>
      <c r="P1042" s="327"/>
      <c r="Q1042" s="327"/>
      <c r="R1042" s="327"/>
      <c r="S1042" s="327"/>
    </row>
    <row r="1043" spans="2:19" s="297" customFormat="1" x14ac:dyDescent="0.25">
      <c r="B1043" s="327"/>
      <c r="C1043" s="327"/>
      <c r="D1043" s="327"/>
      <c r="E1043" s="327"/>
      <c r="F1043" s="327"/>
      <c r="G1043" s="327"/>
      <c r="H1043" s="327"/>
      <c r="I1043" s="327"/>
      <c r="J1043" s="327"/>
      <c r="K1043" s="327"/>
      <c r="L1043" s="327"/>
      <c r="M1043" s="327"/>
      <c r="N1043" s="327"/>
      <c r="O1043" s="327"/>
      <c r="P1043" s="327"/>
      <c r="Q1043" s="327"/>
      <c r="R1043" s="327"/>
      <c r="S1043" s="327"/>
    </row>
    <row r="1044" spans="2:19" s="297" customFormat="1" x14ac:dyDescent="0.25">
      <c r="B1044" s="327"/>
      <c r="C1044" s="327"/>
      <c r="D1044" s="327"/>
      <c r="E1044" s="327"/>
      <c r="F1044" s="327"/>
      <c r="G1044" s="327"/>
      <c r="H1044" s="327"/>
      <c r="I1044" s="327"/>
      <c r="J1044" s="327"/>
      <c r="K1044" s="327"/>
      <c r="L1044" s="327"/>
      <c r="M1044" s="327"/>
      <c r="N1044" s="327"/>
      <c r="O1044" s="327"/>
      <c r="P1044" s="327"/>
      <c r="Q1044" s="327"/>
      <c r="R1044" s="327"/>
      <c r="S1044" s="327"/>
    </row>
    <row r="1045" spans="2:19" s="297" customFormat="1" x14ac:dyDescent="0.25">
      <c r="B1045" s="327"/>
      <c r="C1045" s="327"/>
      <c r="D1045" s="327"/>
      <c r="E1045" s="327"/>
      <c r="F1045" s="327"/>
      <c r="G1045" s="327"/>
      <c r="H1045" s="327"/>
      <c r="I1045" s="327"/>
      <c r="J1045" s="327"/>
      <c r="K1045" s="327"/>
      <c r="L1045" s="327"/>
      <c r="M1045" s="327"/>
      <c r="N1045" s="327"/>
      <c r="O1045" s="327"/>
      <c r="P1045" s="327"/>
      <c r="Q1045" s="327"/>
      <c r="R1045" s="327"/>
      <c r="S1045" s="327"/>
    </row>
    <row r="1046" spans="2:19" s="297" customFormat="1" x14ac:dyDescent="0.25">
      <c r="B1046" s="327"/>
      <c r="C1046" s="327"/>
      <c r="D1046" s="327"/>
      <c r="E1046" s="327"/>
      <c r="F1046" s="327"/>
      <c r="G1046" s="327"/>
      <c r="H1046" s="327"/>
      <c r="I1046" s="327"/>
      <c r="J1046" s="327"/>
      <c r="K1046" s="327"/>
      <c r="L1046" s="327"/>
      <c r="M1046" s="327"/>
      <c r="N1046" s="327"/>
      <c r="O1046" s="327"/>
      <c r="P1046" s="327"/>
      <c r="Q1046" s="327"/>
      <c r="R1046" s="327"/>
      <c r="S1046" s="327"/>
    </row>
    <row r="1047" spans="2:19" s="297" customFormat="1" x14ac:dyDescent="0.25">
      <c r="B1047" s="327"/>
      <c r="C1047" s="327"/>
      <c r="D1047" s="327"/>
      <c r="E1047" s="327"/>
      <c r="F1047" s="327"/>
      <c r="G1047" s="327"/>
      <c r="H1047" s="327"/>
      <c r="I1047" s="327"/>
      <c r="J1047" s="327"/>
      <c r="K1047" s="327"/>
      <c r="L1047" s="327"/>
      <c r="M1047" s="327"/>
      <c r="N1047" s="327"/>
      <c r="O1047" s="327"/>
      <c r="P1047" s="327"/>
      <c r="Q1047" s="327"/>
      <c r="R1047" s="327"/>
      <c r="S1047" s="327"/>
    </row>
    <row r="1048" spans="2:19" s="297" customFormat="1" x14ac:dyDescent="0.25">
      <c r="B1048" s="327"/>
      <c r="C1048" s="327"/>
      <c r="D1048" s="327"/>
      <c r="E1048" s="327"/>
      <c r="F1048" s="327"/>
      <c r="G1048" s="327"/>
      <c r="H1048" s="327"/>
      <c r="I1048" s="327"/>
      <c r="J1048" s="327"/>
      <c r="K1048" s="327"/>
      <c r="L1048" s="327"/>
      <c r="M1048" s="327"/>
      <c r="N1048" s="327"/>
      <c r="O1048" s="327"/>
      <c r="P1048" s="327"/>
      <c r="Q1048" s="327"/>
      <c r="R1048" s="327"/>
      <c r="S1048" s="327"/>
    </row>
    <row r="1049" spans="2:19" s="297" customFormat="1" x14ac:dyDescent="0.25">
      <c r="B1049" s="327"/>
      <c r="C1049" s="327"/>
      <c r="D1049" s="327"/>
      <c r="E1049" s="327"/>
      <c r="F1049" s="327"/>
      <c r="G1049" s="327"/>
      <c r="H1049" s="327"/>
      <c r="I1049" s="327"/>
      <c r="J1049" s="327"/>
      <c r="K1049" s="327"/>
      <c r="L1049" s="327"/>
      <c r="M1049" s="327"/>
      <c r="N1049" s="327"/>
      <c r="O1049" s="327"/>
      <c r="P1049" s="327"/>
      <c r="Q1049" s="327"/>
      <c r="R1049" s="327"/>
      <c r="S1049" s="327"/>
    </row>
    <row r="1050" spans="2:19" s="297" customFormat="1" x14ac:dyDescent="0.25">
      <c r="B1050" s="327"/>
      <c r="C1050" s="327"/>
      <c r="D1050" s="327"/>
      <c r="E1050" s="327"/>
      <c r="F1050" s="327"/>
      <c r="G1050" s="327"/>
      <c r="H1050" s="327"/>
      <c r="I1050" s="327"/>
      <c r="J1050" s="327"/>
      <c r="K1050" s="327"/>
      <c r="L1050" s="327"/>
      <c r="M1050" s="327"/>
      <c r="N1050" s="327"/>
      <c r="O1050" s="327"/>
      <c r="P1050" s="327"/>
      <c r="Q1050" s="327"/>
      <c r="R1050" s="327"/>
      <c r="S1050" s="327"/>
    </row>
    <row r="1051" spans="2:19" s="297" customFormat="1" x14ac:dyDescent="0.25">
      <c r="B1051" s="327"/>
      <c r="C1051" s="327"/>
      <c r="D1051" s="327"/>
      <c r="E1051" s="327"/>
      <c r="F1051" s="327"/>
      <c r="G1051" s="327"/>
      <c r="H1051" s="327"/>
      <c r="I1051" s="327"/>
      <c r="J1051" s="327"/>
      <c r="K1051" s="327"/>
      <c r="L1051" s="327"/>
      <c r="M1051" s="327"/>
      <c r="N1051" s="327"/>
      <c r="O1051" s="327"/>
      <c r="P1051" s="327"/>
      <c r="Q1051" s="327"/>
      <c r="R1051" s="327"/>
      <c r="S1051" s="327"/>
    </row>
    <row r="1052" spans="2:19" s="297" customFormat="1" x14ac:dyDescent="0.25">
      <c r="B1052" s="327"/>
      <c r="C1052" s="327"/>
      <c r="D1052" s="327"/>
      <c r="E1052" s="327"/>
      <c r="F1052" s="327"/>
      <c r="G1052" s="327"/>
      <c r="H1052" s="327"/>
      <c r="I1052" s="327"/>
      <c r="J1052" s="327"/>
      <c r="K1052" s="327"/>
      <c r="L1052" s="327"/>
      <c r="M1052" s="327"/>
      <c r="N1052" s="327"/>
      <c r="O1052" s="327"/>
      <c r="P1052" s="327"/>
      <c r="Q1052" s="327"/>
      <c r="R1052" s="327"/>
      <c r="S1052" s="327"/>
    </row>
    <row r="1053" spans="2:19" s="297" customFormat="1" x14ac:dyDescent="0.25">
      <c r="B1053" s="327"/>
      <c r="C1053" s="327"/>
      <c r="D1053" s="327"/>
      <c r="E1053" s="327"/>
      <c r="F1053" s="327"/>
      <c r="G1053" s="327"/>
      <c r="H1053" s="327"/>
      <c r="I1053" s="327"/>
      <c r="J1053" s="327"/>
      <c r="K1053" s="327"/>
      <c r="L1053" s="327"/>
      <c r="M1053" s="327"/>
      <c r="N1053" s="327"/>
      <c r="O1053" s="327"/>
      <c r="P1053" s="327"/>
      <c r="Q1053" s="327"/>
      <c r="R1053" s="327"/>
      <c r="S1053" s="327"/>
    </row>
    <row r="1054" spans="2:19" s="297" customFormat="1" x14ac:dyDescent="0.25">
      <c r="B1054" s="327"/>
      <c r="C1054" s="327"/>
      <c r="D1054" s="327"/>
      <c r="E1054" s="327"/>
      <c r="F1054" s="327"/>
      <c r="G1054" s="327"/>
      <c r="H1054" s="327"/>
      <c r="I1054" s="327"/>
      <c r="J1054" s="327"/>
      <c r="K1054" s="327"/>
      <c r="L1054" s="327"/>
      <c r="M1054" s="327"/>
      <c r="N1054" s="327"/>
      <c r="O1054" s="327"/>
      <c r="P1054" s="327"/>
      <c r="Q1054" s="327"/>
      <c r="R1054" s="327"/>
      <c r="S1054" s="327"/>
    </row>
    <row r="1055" spans="2:19" s="297" customFormat="1" x14ac:dyDescent="0.25">
      <c r="B1055" s="327"/>
      <c r="C1055" s="327"/>
      <c r="D1055" s="327"/>
      <c r="E1055" s="327"/>
      <c r="F1055" s="327"/>
      <c r="G1055" s="327"/>
      <c r="H1055" s="327"/>
      <c r="I1055" s="327"/>
      <c r="J1055" s="327"/>
      <c r="K1055" s="327"/>
      <c r="L1055" s="327"/>
      <c r="M1055" s="327"/>
      <c r="N1055" s="327"/>
      <c r="O1055" s="327"/>
      <c r="P1055" s="327"/>
      <c r="Q1055" s="327"/>
      <c r="R1055" s="327"/>
      <c r="S1055" s="327"/>
    </row>
    <row r="1056" spans="2:19" s="297" customFormat="1" x14ac:dyDescent="0.25">
      <c r="B1056" s="327"/>
      <c r="C1056" s="327"/>
      <c r="D1056" s="327"/>
      <c r="E1056" s="327"/>
      <c r="F1056" s="327"/>
      <c r="G1056" s="327"/>
      <c r="H1056" s="327"/>
      <c r="I1056" s="327"/>
      <c r="J1056" s="327"/>
      <c r="K1056" s="327"/>
      <c r="L1056" s="327"/>
      <c r="M1056" s="327"/>
      <c r="N1056" s="327"/>
      <c r="O1056" s="327"/>
      <c r="P1056" s="327"/>
      <c r="Q1056" s="327"/>
      <c r="R1056" s="327"/>
      <c r="S1056" s="327"/>
    </row>
    <row r="1057" spans="2:19" s="297" customFormat="1" x14ac:dyDescent="0.25">
      <c r="B1057" s="327"/>
      <c r="C1057" s="327"/>
      <c r="D1057" s="327"/>
      <c r="E1057" s="327"/>
      <c r="F1057" s="327"/>
      <c r="G1057" s="327"/>
      <c r="H1057" s="327"/>
      <c r="I1057" s="327"/>
      <c r="J1057" s="327"/>
      <c r="K1057" s="327"/>
      <c r="L1057" s="327"/>
      <c r="M1057" s="327"/>
      <c r="N1057" s="327"/>
      <c r="O1057" s="327"/>
      <c r="P1057" s="327"/>
      <c r="Q1057" s="327"/>
      <c r="R1057" s="327"/>
      <c r="S1057" s="327"/>
    </row>
    <row r="1058" spans="2:19" s="297" customFormat="1" x14ac:dyDescent="0.25">
      <c r="B1058" s="327"/>
      <c r="C1058" s="327"/>
      <c r="D1058" s="327"/>
      <c r="E1058" s="327"/>
      <c r="F1058" s="327"/>
      <c r="G1058" s="327"/>
      <c r="H1058" s="327"/>
      <c r="I1058" s="327"/>
      <c r="J1058" s="327"/>
      <c r="K1058" s="327"/>
      <c r="L1058" s="327"/>
      <c r="M1058" s="327"/>
      <c r="N1058" s="327"/>
      <c r="O1058" s="327"/>
      <c r="P1058" s="327"/>
      <c r="Q1058" s="327"/>
      <c r="R1058" s="327"/>
      <c r="S1058" s="327"/>
    </row>
    <row r="1059" spans="2:19" s="297" customFormat="1" x14ac:dyDescent="0.25">
      <c r="B1059" s="327"/>
      <c r="C1059" s="327"/>
      <c r="D1059" s="327"/>
      <c r="E1059" s="327"/>
      <c r="F1059" s="327"/>
      <c r="G1059" s="327"/>
      <c r="H1059" s="327"/>
      <c r="I1059" s="327"/>
      <c r="J1059" s="327"/>
      <c r="K1059" s="327"/>
      <c r="L1059" s="327"/>
      <c r="M1059" s="327"/>
      <c r="N1059" s="327"/>
      <c r="O1059" s="327"/>
      <c r="P1059" s="327"/>
      <c r="Q1059" s="327"/>
      <c r="R1059" s="327"/>
      <c r="S1059" s="327"/>
    </row>
    <row r="1060" spans="2:19" s="297" customFormat="1" x14ac:dyDescent="0.25">
      <c r="B1060" s="327"/>
      <c r="C1060" s="327"/>
      <c r="D1060" s="327"/>
      <c r="E1060" s="327"/>
      <c r="F1060" s="327"/>
      <c r="G1060" s="327"/>
      <c r="H1060" s="327"/>
      <c r="I1060" s="327"/>
      <c r="J1060" s="327"/>
      <c r="K1060" s="327"/>
      <c r="L1060" s="327"/>
      <c r="M1060" s="327"/>
      <c r="N1060" s="327"/>
      <c r="O1060" s="327"/>
      <c r="P1060" s="327"/>
      <c r="Q1060" s="327"/>
      <c r="R1060" s="327"/>
      <c r="S1060" s="327"/>
    </row>
    <row r="1061" spans="2:19" s="297" customFormat="1" x14ac:dyDescent="0.25">
      <c r="B1061" s="327"/>
      <c r="C1061" s="327"/>
      <c r="D1061" s="327"/>
      <c r="E1061" s="327"/>
      <c r="F1061" s="327"/>
      <c r="G1061" s="327"/>
      <c r="H1061" s="327"/>
      <c r="I1061" s="327"/>
      <c r="J1061" s="327"/>
      <c r="K1061" s="327"/>
      <c r="L1061" s="327"/>
      <c r="M1061" s="327"/>
      <c r="N1061" s="327"/>
      <c r="O1061" s="327"/>
      <c r="P1061" s="327"/>
      <c r="Q1061" s="327"/>
      <c r="R1061" s="327"/>
      <c r="S1061" s="327"/>
    </row>
    <row r="1062" spans="2:19" s="297" customFormat="1" x14ac:dyDescent="0.25">
      <c r="B1062" s="327"/>
      <c r="C1062" s="327"/>
      <c r="D1062" s="327"/>
      <c r="E1062" s="327"/>
      <c r="F1062" s="327"/>
      <c r="G1062" s="327"/>
      <c r="H1062" s="327"/>
      <c r="I1062" s="327"/>
      <c r="J1062" s="327"/>
      <c r="K1062" s="327"/>
      <c r="L1062" s="327"/>
      <c r="M1062" s="327"/>
      <c r="N1062" s="327"/>
      <c r="O1062" s="327"/>
      <c r="P1062" s="327"/>
      <c r="Q1062" s="327"/>
      <c r="R1062" s="327"/>
      <c r="S1062" s="327"/>
    </row>
    <row r="1063" spans="2:19" s="297" customFormat="1" x14ac:dyDescent="0.25">
      <c r="B1063" s="327"/>
      <c r="C1063" s="327"/>
      <c r="D1063" s="327"/>
      <c r="E1063" s="327"/>
      <c r="F1063" s="327"/>
      <c r="G1063" s="327"/>
      <c r="H1063" s="327"/>
      <c r="I1063" s="327"/>
      <c r="J1063" s="327"/>
      <c r="K1063" s="327"/>
      <c r="L1063" s="327"/>
      <c r="M1063" s="327"/>
      <c r="N1063" s="327"/>
      <c r="O1063" s="327"/>
      <c r="P1063" s="327"/>
      <c r="Q1063" s="327"/>
      <c r="R1063" s="327"/>
      <c r="S1063" s="327"/>
    </row>
    <row r="1064" spans="2:19" s="297" customFormat="1" x14ac:dyDescent="0.25">
      <c r="B1064" s="327"/>
      <c r="C1064" s="327"/>
      <c r="D1064" s="327"/>
      <c r="E1064" s="327"/>
      <c r="F1064" s="327"/>
      <c r="G1064" s="327"/>
      <c r="H1064" s="327"/>
      <c r="I1064" s="327"/>
      <c r="J1064" s="327"/>
      <c r="K1064" s="327"/>
      <c r="L1064" s="327"/>
      <c r="M1064" s="327"/>
      <c r="N1064" s="327"/>
      <c r="O1064" s="327"/>
      <c r="P1064" s="327"/>
      <c r="Q1064" s="327"/>
      <c r="R1064" s="327"/>
      <c r="S1064" s="327"/>
    </row>
    <row r="1065" spans="2:19" s="297" customFormat="1" x14ac:dyDescent="0.25">
      <c r="B1065" s="327"/>
      <c r="C1065" s="327"/>
      <c r="D1065" s="327"/>
      <c r="E1065" s="327"/>
      <c r="F1065" s="327"/>
      <c r="G1065" s="327"/>
      <c r="H1065" s="327"/>
      <c r="I1065" s="327"/>
      <c r="J1065" s="327"/>
      <c r="K1065" s="327"/>
      <c r="L1065" s="327"/>
      <c r="M1065" s="327"/>
      <c r="N1065" s="327"/>
      <c r="O1065" s="327"/>
      <c r="P1065" s="327"/>
      <c r="Q1065" s="327"/>
      <c r="R1065" s="327"/>
      <c r="S1065" s="327"/>
    </row>
    <row r="1066" spans="2:19" s="297" customFormat="1" x14ac:dyDescent="0.25">
      <c r="B1066" s="327"/>
      <c r="C1066" s="327"/>
      <c r="D1066" s="327"/>
      <c r="E1066" s="327"/>
      <c r="F1066" s="327"/>
      <c r="G1066" s="327"/>
      <c r="H1066" s="327"/>
      <c r="I1066" s="327"/>
      <c r="J1066" s="327"/>
      <c r="K1066" s="327"/>
      <c r="L1066" s="327"/>
      <c r="M1066" s="327"/>
      <c r="N1066" s="327"/>
      <c r="O1066" s="327"/>
      <c r="P1066" s="327"/>
      <c r="Q1066" s="327"/>
      <c r="R1066" s="327"/>
      <c r="S1066" s="327"/>
    </row>
    <row r="1067" spans="2:19" s="297" customFormat="1" x14ac:dyDescent="0.25">
      <c r="B1067" s="327"/>
      <c r="C1067" s="327"/>
      <c r="D1067" s="327"/>
      <c r="E1067" s="327"/>
      <c r="F1067" s="327"/>
      <c r="G1067" s="327"/>
      <c r="H1067" s="327"/>
      <c r="I1067" s="327"/>
      <c r="J1067" s="327"/>
      <c r="K1067" s="327"/>
      <c r="L1067" s="327"/>
      <c r="M1067" s="327"/>
      <c r="N1067" s="327"/>
      <c r="O1067" s="327"/>
      <c r="P1067" s="327"/>
      <c r="Q1067" s="327"/>
      <c r="R1067" s="327"/>
      <c r="S1067" s="327"/>
    </row>
    <row r="1068" spans="2:19" s="297" customFormat="1" x14ac:dyDescent="0.25">
      <c r="B1068" s="327"/>
      <c r="C1068" s="327"/>
      <c r="D1068" s="327"/>
      <c r="E1068" s="327"/>
      <c r="F1068" s="327"/>
      <c r="G1068" s="327"/>
      <c r="H1068" s="327"/>
      <c r="I1068" s="327"/>
      <c r="J1068" s="327"/>
      <c r="K1068" s="327"/>
      <c r="L1068" s="327"/>
      <c r="M1068" s="327"/>
      <c r="N1068" s="327"/>
      <c r="O1068" s="327"/>
      <c r="P1068" s="327"/>
      <c r="Q1068" s="327"/>
      <c r="R1068" s="327"/>
      <c r="S1068" s="327"/>
    </row>
    <row r="1069" spans="2:19" s="297" customFormat="1" x14ac:dyDescent="0.25">
      <c r="B1069" s="327"/>
      <c r="C1069" s="327"/>
      <c r="D1069" s="327"/>
      <c r="E1069" s="327"/>
      <c r="F1069" s="327"/>
      <c r="G1069" s="327"/>
      <c r="H1069" s="327"/>
      <c r="I1069" s="327"/>
      <c r="J1069" s="327"/>
      <c r="K1069" s="327"/>
      <c r="L1069" s="327"/>
      <c r="M1069" s="327"/>
      <c r="N1069" s="327"/>
      <c r="O1069" s="327"/>
      <c r="P1069" s="327"/>
      <c r="Q1069" s="327"/>
      <c r="R1069" s="327"/>
      <c r="S1069" s="327"/>
    </row>
    <row r="1070" spans="2:19" s="297" customFormat="1" x14ac:dyDescent="0.25">
      <c r="B1070" s="327"/>
      <c r="C1070" s="327"/>
      <c r="D1070" s="327"/>
      <c r="E1070" s="327"/>
      <c r="F1070" s="327"/>
      <c r="G1070" s="327"/>
      <c r="H1070" s="327"/>
      <c r="I1070" s="327"/>
      <c r="J1070" s="327"/>
      <c r="K1070" s="327"/>
      <c r="L1070" s="327"/>
      <c r="M1070" s="327"/>
      <c r="N1070" s="327"/>
      <c r="O1070" s="327"/>
      <c r="P1070" s="327"/>
      <c r="Q1070" s="327"/>
      <c r="R1070" s="327"/>
      <c r="S1070" s="327"/>
    </row>
    <row r="1071" spans="2:19" s="297" customFormat="1" x14ac:dyDescent="0.25">
      <c r="B1071" s="327"/>
      <c r="C1071" s="327"/>
      <c r="D1071" s="327"/>
      <c r="E1071" s="327"/>
      <c r="F1071" s="327"/>
      <c r="G1071" s="327"/>
      <c r="H1071" s="327"/>
      <c r="I1071" s="327"/>
      <c r="J1071" s="327"/>
      <c r="K1071" s="327"/>
      <c r="L1071" s="327"/>
      <c r="M1071" s="327"/>
      <c r="N1071" s="327"/>
      <c r="O1071" s="327"/>
      <c r="P1071" s="327"/>
      <c r="Q1071" s="327"/>
      <c r="R1071" s="327"/>
      <c r="S1071" s="327"/>
    </row>
    <row r="1072" spans="2:19" s="297" customFormat="1" ht="15" customHeight="1" x14ac:dyDescent="0.25">
      <c r="B1072" s="327"/>
      <c r="C1072" s="327"/>
      <c r="D1072" s="327"/>
      <c r="E1072" s="327"/>
      <c r="F1072" s="327"/>
      <c r="G1072" s="327"/>
      <c r="H1072" s="327"/>
      <c r="I1072" s="327"/>
      <c r="J1072" s="327"/>
      <c r="K1072" s="327"/>
      <c r="L1072" s="327"/>
    </row>
    <row r="1073" spans="2:12" s="297" customFormat="1" ht="15" customHeight="1" x14ac:dyDescent="0.25">
      <c r="B1073" s="327"/>
      <c r="C1073" s="327"/>
      <c r="D1073" s="327"/>
      <c r="E1073" s="327"/>
      <c r="F1073" s="327"/>
      <c r="G1073" s="327"/>
      <c r="H1073" s="327"/>
      <c r="I1073" s="327"/>
      <c r="J1073" s="327"/>
      <c r="K1073" s="327"/>
      <c r="L1073" s="327"/>
    </row>
    <row r="1074" spans="2:12" s="297" customFormat="1" ht="15" customHeight="1" x14ac:dyDescent="0.25">
      <c r="B1074" s="327"/>
      <c r="C1074" s="327"/>
      <c r="D1074" s="327"/>
      <c r="E1074" s="327"/>
      <c r="F1074" s="327"/>
      <c r="G1074" s="327"/>
      <c r="H1074" s="327"/>
      <c r="I1074" s="327"/>
      <c r="J1074" s="327"/>
      <c r="K1074" s="327"/>
      <c r="L1074" s="327"/>
    </row>
    <row r="1075" spans="2:12" s="297" customFormat="1" ht="15" customHeight="1" x14ac:dyDescent="0.25">
      <c r="B1075" s="327"/>
      <c r="C1075" s="327"/>
      <c r="D1075" s="327"/>
      <c r="E1075" s="327"/>
      <c r="F1075" s="327"/>
      <c r="G1075" s="327"/>
      <c r="H1075" s="327"/>
      <c r="I1075" s="327"/>
      <c r="J1075" s="327"/>
      <c r="K1075" s="327"/>
      <c r="L1075" s="327"/>
    </row>
    <row r="1076" spans="2:12" s="297" customFormat="1" ht="15" customHeight="1" x14ac:dyDescent="0.25">
      <c r="B1076" s="327"/>
      <c r="C1076" s="327"/>
      <c r="D1076" s="327"/>
      <c r="E1076" s="327"/>
      <c r="F1076" s="327"/>
      <c r="G1076" s="327"/>
      <c r="H1076" s="327"/>
      <c r="I1076" s="327"/>
      <c r="J1076" s="327"/>
      <c r="K1076" s="327"/>
      <c r="L1076" s="327"/>
    </row>
    <row r="1077" spans="2:12" s="297" customFormat="1" ht="15" customHeight="1" x14ac:dyDescent="0.25">
      <c r="B1077" s="327"/>
      <c r="C1077" s="327"/>
      <c r="D1077" s="327"/>
      <c r="E1077" s="327"/>
      <c r="F1077" s="327"/>
      <c r="G1077" s="327"/>
      <c r="H1077" s="327"/>
      <c r="I1077" s="327"/>
      <c r="J1077" s="327"/>
      <c r="K1077" s="327"/>
      <c r="L1077" s="327"/>
    </row>
    <row r="1078" spans="2:12" s="297" customFormat="1" ht="15" customHeight="1" x14ac:dyDescent="0.25">
      <c r="B1078" s="327"/>
      <c r="C1078" s="327"/>
      <c r="D1078" s="327"/>
      <c r="E1078" s="327"/>
      <c r="F1078" s="327"/>
      <c r="G1078" s="327"/>
      <c r="H1078" s="327"/>
      <c r="I1078" s="327"/>
      <c r="J1078" s="327"/>
      <c r="K1078" s="327"/>
      <c r="L1078" s="327"/>
    </row>
    <row r="1079" spans="2:12" s="297" customFormat="1" ht="15" customHeight="1" x14ac:dyDescent="0.25">
      <c r="B1079" s="327"/>
      <c r="C1079" s="327"/>
      <c r="D1079" s="327"/>
      <c r="E1079" s="327"/>
      <c r="F1079" s="327"/>
      <c r="G1079" s="327"/>
      <c r="H1079" s="327"/>
      <c r="I1079" s="327"/>
      <c r="J1079" s="327"/>
      <c r="K1079" s="327"/>
      <c r="L1079" s="327"/>
    </row>
    <row r="1080" spans="2:12" s="297" customFormat="1" ht="15" customHeight="1" x14ac:dyDescent="0.25">
      <c r="B1080" s="327"/>
      <c r="C1080" s="327"/>
      <c r="D1080" s="327"/>
      <c r="E1080" s="327"/>
      <c r="F1080" s="327"/>
      <c r="G1080" s="327"/>
      <c r="H1080" s="327"/>
      <c r="I1080" s="327"/>
      <c r="J1080" s="327"/>
      <c r="K1080" s="327"/>
      <c r="L1080" s="327"/>
    </row>
    <row r="1081" spans="2:12" s="297" customFormat="1" ht="15" customHeight="1" x14ac:dyDescent="0.25">
      <c r="B1081" s="327"/>
      <c r="C1081" s="327"/>
      <c r="D1081" s="327"/>
      <c r="E1081" s="327"/>
      <c r="F1081" s="327"/>
      <c r="G1081" s="327"/>
      <c r="H1081" s="327"/>
      <c r="I1081" s="327"/>
      <c r="J1081" s="327"/>
      <c r="K1081" s="327"/>
      <c r="L1081" s="327"/>
    </row>
    <row r="1082" spans="2:12" s="297" customFormat="1" ht="15" customHeight="1" x14ac:dyDescent="0.25">
      <c r="B1082" s="327"/>
      <c r="C1082" s="327"/>
      <c r="D1082" s="327"/>
      <c r="E1082" s="327"/>
      <c r="F1082" s="327"/>
      <c r="G1082" s="327"/>
      <c r="H1082" s="327"/>
      <c r="I1082" s="327"/>
      <c r="J1082" s="327"/>
      <c r="K1082" s="327"/>
      <c r="L1082" s="327"/>
    </row>
  </sheetData>
  <autoFilter ref="A2:A263" xr:uid="{00000000-0009-0000-0000-000004000000}"/>
  <mergeCells count="232">
    <mergeCell ref="B1:E1"/>
    <mergeCell ref="B91:D91"/>
    <mergeCell ref="I91:L91"/>
    <mergeCell ref="I90:L90"/>
    <mergeCell ref="I112:L112"/>
    <mergeCell ref="I149:L149"/>
    <mergeCell ref="I150:L150"/>
    <mergeCell ref="I151:L151"/>
    <mergeCell ref="I152:L152"/>
    <mergeCell ref="B76:F76"/>
    <mergeCell ref="B13:E13"/>
    <mergeCell ref="B14:E14"/>
    <mergeCell ref="B15:E15"/>
    <mergeCell ref="B69:E69"/>
    <mergeCell ref="B9:E9"/>
    <mergeCell ref="B8:E8"/>
    <mergeCell ref="B11:E11"/>
    <mergeCell ref="B12:E12"/>
    <mergeCell ref="B16:E16"/>
    <mergeCell ref="B72:E72"/>
    <mergeCell ref="B74:E74"/>
    <mergeCell ref="B75:E75"/>
    <mergeCell ref="B100:D100"/>
    <mergeCell ref="I100:L100"/>
    <mergeCell ref="I101:L101"/>
    <mergeCell ref="B102:D102"/>
    <mergeCell ref="I102:L102"/>
    <mergeCell ref="B98:D98"/>
    <mergeCell ref="I98:L98"/>
    <mergeCell ref="B99:D99"/>
    <mergeCell ref="I99:L99"/>
    <mergeCell ref="B106:D106"/>
    <mergeCell ref="I106:L106"/>
    <mergeCell ref="I107:L107"/>
    <mergeCell ref="B108:D108"/>
    <mergeCell ref="I108:L108"/>
    <mergeCell ref="B103:D103"/>
    <mergeCell ref="I103:L103"/>
    <mergeCell ref="B104:D104"/>
    <mergeCell ref="I104:L104"/>
    <mergeCell ref="B105:C105"/>
    <mergeCell ref="I105:L105"/>
    <mergeCell ref="I113:L113"/>
    <mergeCell ref="B114:D114"/>
    <mergeCell ref="I114:L114"/>
    <mergeCell ref="B109:D109"/>
    <mergeCell ref="I109:L109"/>
    <mergeCell ref="B110:D110"/>
    <mergeCell ref="I110:L110"/>
    <mergeCell ref="B111:D111"/>
    <mergeCell ref="I111:L111"/>
    <mergeCell ref="I118:L118"/>
    <mergeCell ref="B119:D119"/>
    <mergeCell ref="I119:L119"/>
    <mergeCell ref="B120:D120"/>
    <mergeCell ref="I120:L120"/>
    <mergeCell ref="B115:D115"/>
    <mergeCell ref="I115:L115"/>
    <mergeCell ref="B116:D116"/>
    <mergeCell ref="I116:L116"/>
    <mergeCell ref="B117:D117"/>
    <mergeCell ref="I117:L117"/>
    <mergeCell ref="I124:L124"/>
    <mergeCell ref="B125:D125"/>
    <mergeCell ref="I125:L125"/>
    <mergeCell ref="B126:D126"/>
    <mergeCell ref="I126:L126"/>
    <mergeCell ref="B121:D121"/>
    <mergeCell ref="I121:L121"/>
    <mergeCell ref="B122:D122"/>
    <mergeCell ref="I122:L122"/>
    <mergeCell ref="B123:D123"/>
    <mergeCell ref="I123:L123"/>
    <mergeCell ref="I130:L130"/>
    <mergeCell ref="B131:D131"/>
    <mergeCell ref="I131:L131"/>
    <mergeCell ref="B132:D132"/>
    <mergeCell ref="I132:L132"/>
    <mergeCell ref="B127:D127"/>
    <mergeCell ref="I127:L127"/>
    <mergeCell ref="B128:D128"/>
    <mergeCell ref="I128:L128"/>
    <mergeCell ref="B129:D129"/>
    <mergeCell ref="I129:L129"/>
    <mergeCell ref="I136:L136"/>
    <mergeCell ref="B137:D137"/>
    <mergeCell ref="I137:L137"/>
    <mergeCell ref="B138:D138"/>
    <mergeCell ref="I138:L138"/>
    <mergeCell ref="B133:D133"/>
    <mergeCell ref="I133:L133"/>
    <mergeCell ref="B134:D134"/>
    <mergeCell ref="I134:L134"/>
    <mergeCell ref="B135:D135"/>
    <mergeCell ref="I135:L135"/>
    <mergeCell ref="I147:L147"/>
    <mergeCell ref="B148:D148"/>
    <mergeCell ref="I148:L148"/>
    <mergeCell ref="B139:D139"/>
    <mergeCell ref="I139:L139"/>
    <mergeCell ref="B140:D140"/>
    <mergeCell ref="I140:L140"/>
    <mergeCell ref="B141:D141"/>
    <mergeCell ref="I141:L141"/>
    <mergeCell ref="B145:D145"/>
    <mergeCell ref="I145:L145"/>
    <mergeCell ref="B146:D146"/>
    <mergeCell ref="I146:L146"/>
    <mergeCell ref="B142:D142"/>
    <mergeCell ref="I142:L142"/>
    <mergeCell ref="B143:D143"/>
    <mergeCell ref="I143:L143"/>
    <mergeCell ref="B144:D144"/>
    <mergeCell ref="I144:L144"/>
    <mergeCell ref="B162:D162"/>
    <mergeCell ref="E162:L162"/>
    <mergeCell ref="B163:D163"/>
    <mergeCell ref="E163:L163"/>
    <mergeCell ref="B161:D161"/>
    <mergeCell ref="H161:L161"/>
    <mergeCell ref="B150:D150"/>
    <mergeCell ref="B151:D151"/>
    <mergeCell ref="B159:D159"/>
    <mergeCell ref="H159:L159"/>
    <mergeCell ref="B160:D160"/>
    <mergeCell ref="H160:L160"/>
    <mergeCell ref="B155:D155"/>
    <mergeCell ref="B156:D156"/>
    <mergeCell ref="B158:D158"/>
    <mergeCell ref="I158:L158"/>
    <mergeCell ref="B152:D152"/>
    <mergeCell ref="B153:D153"/>
    <mergeCell ref="B154:D154"/>
    <mergeCell ref="I153:L153"/>
    <mergeCell ref="I154:L154"/>
    <mergeCell ref="I155:L155"/>
    <mergeCell ref="I156:L156"/>
    <mergeCell ref="I157:L157"/>
    <mergeCell ref="B191:D191"/>
    <mergeCell ref="B194:D194"/>
    <mergeCell ref="B195:D195"/>
    <mergeCell ref="B196:D196"/>
    <mergeCell ref="B197:D197"/>
    <mergeCell ref="B198:D198"/>
    <mergeCell ref="B165:C165"/>
    <mergeCell ref="B186:D186"/>
    <mergeCell ref="B187:D187"/>
    <mergeCell ref="B188:D188"/>
    <mergeCell ref="B189:D189"/>
    <mergeCell ref="B190:D190"/>
    <mergeCell ref="B205:D205"/>
    <mergeCell ref="B206:D206"/>
    <mergeCell ref="B207:D207"/>
    <mergeCell ref="B208:D208"/>
    <mergeCell ref="B209:D209"/>
    <mergeCell ref="B210:D210"/>
    <mergeCell ref="B199:D199"/>
    <mergeCell ref="B200:D200"/>
    <mergeCell ref="B201:D201"/>
    <mergeCell ref="B202:D202"/>
    <mergeCell ref="B203:D203"/>
    <mergeCell ref="B204:D204"/>
    <mergeCell ref="B217:D217"/>
    <mergeCell ref="B218:D218"/>
    <mergeCell ref="B219:D219"/>
    <mergeCell ref="B220:D220"/>
    <mergeCell ref="B221:D221"/>
    <mergeCell ref="B222:D222"/>
    <mergeCell ref="B211:D211"/>
    <mergeCell ref="B212:D212"/>
    <mergeCell ref="B213:D213"/>
    <mergeCell ref="B214:D214"/>
    <mergeCell ref="B215:D215"/>
    <mergeCell ref="B216:D216"/>
    <mergeCell ref="B259:D259"/>
    <mergeCell ref="B260:D260"/>
    <mergeCell ref="B262:D262"/>
    <mergeCell ref="B263:D263"/>
    <mergeCell ref="B253:D253"/>
    <mergeCell ref="B254:D254"/>
    <mergeCell ref="B255:D255"/>
    <mergeCell ref="B256:D256"/>
    <mergeCell ref="B257:D257"/>
    <mergeCell ref="B258:D258"/>
    <mergeCell ref="B223:D223"/>
    <mergeCell ref="B224:D224"/>
    <mergeCell ref="B225:D225"/>
    <mergeCell ref="B248:D248"/>
    <mergeCell ref="B249:D249"/>
    <mergeCell ref="B250:D250"/>
    <mergeCell ref="B251:D251"/>
    <mergeCell ref="B252:D252"/>
    <mergeCell ref="B241:D241"/>
    <mergeCell ref="B242:D242"/>
    <mergeCell ref="B243:D243"/>
    <mergeCell ref="B244:D244"/>
    <mergeCell ref="B245:D245"/>
    <mergeCell ref="B246:D246"/>
    <mergeCell ref="B226:D226"/>
    <mergeCell ref="B227:D227"/>
    <mergeCell ref="B228:D228"/>
    <mergeCell ref="B247:D247"/>
    <mergeCell ref="B235:D235"/>
    <mergeCell ref="B236:D236"/>
    <mergeCell ref="B237:D237"/>
    <mergeCell ref="B238:D238"/>
    <mergeCell ref="B239:D239"/>
    <mergeCell ref="B240:D240"/>
    <mergeCell ref="B229:D229"/>
    <mergeCell ref="B230:D230"/>
    <mergeCell ref="B231:D231"/>
    <mergeCell ref="B232:D232"/>
    <mergeCell ref="B233:D233"/>
    <mergeCell ref="B234:D234"/>
    <mergeCell ref="B70:E70"/>
    <mergeCell ref="B92:D92"/>
    <mergeCell ref="B93:D93"/>
    <mergeCell ref="B94:D94"/>
    <mergeCell ref="B95:D95"/>
    <mergeCell ref="B96:D96"/>
    <mergeCell ref="B97:D97"/>
    <mergeCell ref="B149:D149"/>
    <mergeCell ref="B157:D157"/>
    <mergeCell ref="B147:D147"/>
    <mergeCell ref="B136:D136"/>
    <mergeCell ref="B130:D130"/>
    <mergeCell ref="B124:D124"/>
    <mergeCell ref="B118:D118"/>
    <mergeCell ref="B112:D112"/>
    <mergeCell ref="B113:D113"/>
    <mergeCell ref="B107:D107"/>
    <mergeCell ref="B101:D101"/>
  </mergeCells>
  <conditionalFormatting sqref="A186:A250 B8:B9 A254:A263 A87:A165 A2:A70">
    <cfRule type="containsText" dxfId="14" priority="35" operator="containsText" text="show">
      <formula>NOT(ISERROR(SEARCH("show",A2)))</formula>
    </cfRule>
  </conditionalFormatting>
  <conditionalFormatting sqref="F260:G261">
    <cfRule type="containsText" dxfId="13" priority="34" operator="containsText" text="show">
      <formula>NOT(ISERROR(SEARCH("show",F260)))</formula>
    </cfRule>
  </conditionalFormatting>
  <conditionalFormatting sqref="A191">
    <cfRule type="containsText" dxfId="12" priority="33" operator="containsText" text="show">
      <formula>NOT(ISERROR(SEARCH("show",A191)))</formula>
    </cfRule>
  </conditionalFormatting>
  <conditionalFormatting sqref="A258">
    <cfRule type="containsText" dxfId="11" priority="32" operator="containsText" text="show">
      <formula>NOT(ISERROR(SEARCH("show",A258)))</formula>
    </cfRule>
  </conditionalFormatting>
  <conditionalFormatting sqref="A260 A263">
    <cfRule type="containsText" dxfId="10" priority="31" operator="containsText" text="show">
      <formula>NOT(ISERROR(SEARCH("show",A260)))</formula>
    </cfRule>
  </conditionalFormatting>
  <conditionalFormatting sqref="A254:A263 A186:A250 A91:A165 A17:A70">
    <cfRule type="cellIs" dxfId="9" priority="30" operator="equal">
      <formula>0</formula>
    </cfRule>
  </conditionalFormatting>
  <conditionalFormatting sqref="A251:A253">
    <cfRule type="containsText" dxfId="8" priority="29" operator="containsText" text="show">
      <formula>NOT(ISERROR(SEARCH("show",A251)))</formula>
    </cfRule>
  </conditionalFormatting>
  <conditionalFormatting sqref="E260">
    <cfRule type="cellIs" dxfId="7" priority="28" operator="equal">
      <formula>0</formula>
    </cfRule>
  </conditionalFormatting>
  <conditionalFormatting sqref="B10">
    <cfRule type="containsText" dxfId="6" priority="11" operator="containsText" text="show">
      <formula>NOT(ISERROR(SEARCH("show",B10)))</formula>
    </cfRule>
  </conditionalFormatting>
  <conditionalFormatting sqref="A71:A86">
    <cfRule type="containsText" dxfId="5" priority="8" operator="containsText" text="show">
      <formula>NOT(ISERROR(SEARCH("show",A71)))</formula>
    </cfRule>
  </conditionalFormatting>
  <conditionalFormatting sqref="A83:A86">
    <cfRule type="containsText" dxfId="4" priority="6" operator="containsText" text="showblack">
      <formula>NOT(ISERROR(SEARCH("showblack",A83)))</formula>
    </cfRule>
  </conditionalFormatting>
  <conditionalFormatting sqref="A166:A185">
    <cfRule type="containsText" dxfId="3" priority="5" operator="containsText" text="show">
      <formula>NOT(ISERROR(SEARCH("show",A166)))</formula>
    </cfRule>
  </conditionalFormatting>
  <conditionalFormatting sqref="A166:A185">
    <cfRule type="cellIs" dxfId="2" priority="4" operator="equal">
      <formula>0</formula>
    </cfRule>
  </conditionalFormatting>
  <pageMargins left="0.5" right="0.5" top="0.5" bottom="0.5" header="0.3" footer="0.3"/>
  <pageSetup scale="54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400-000000000000}">
          <x14:formula1>
            <xm:f>Data!$L$2:$L$4</xm:f>
          </x14:formula1>
          <xm:sqref>H92:H117 H145:H158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I1028"/>
  <sheetViews>
    <sheetView showGridLines="0" workbookViewId="0">
      <selection sqref="A1:H1"/>
    </sheetView>
  </sheetViews>
  <sheetFormatPr defaultColWidth="15.140625" defaultRowHeight="15" customHeight="1" x14ac:dyDescent="0.25"/>
  <cols>
    <col min="1" max="1" width="26.140625" customWidth="1"/>
    <col min="2" max="6" width="12.5703125" customWidth="1"/>
    <col min="7" max="7" width="12.5703125" style="712" customWidth="1"/>
    <col min="8" max="8" width="13.85546875" customWidth="1"/>
    <col min="9" max="9" width="1.42578125" customWidth="1"/>
  </cols>
  <sheetData>
    <row r="1" spans="1:9" ht="18" x14ac:dyDescent="0.25">
      <c r="A1" s="943" t="s">
        <v>340</v>
      </c>
      <c r="B1" s="803"/>
      <c r="C1" s="803"/>
      <c r="D1" s="803"/>
      <c r="E1" s="803"/>
      <c r="F1" s="803"/>
      <c r="G1" s="803"/>
      <c r="H1" s="803"/>
      <c r="I1" s="136"/>
    </row>
    <row r="2" spans="1:9" ht="15.75" x14ac:dyDescent="0.25">
      <c r="A2" s="944" t="s">
        <v>320</v>
      </c>
      <c r="B2" s="803"/>
      <c r="C2" s="803"/>
      <c r="D2" s="803"/>
      <c r="E2" s="803"/>
      <c r="F2" s="803"/>
      <c r="G2" s="803"/>
      <c r="H2" s="803"/>
      <c r="I2" s="136"/>
    </row>
    <row r="3" spans="1:9" ht="15.75" x14ac:dyDescent="0.25">
      <c r="A3" s="137"/>
      <c r="B3" s="137"/>
      <c r="C3" s="137"/>
      <c r="D3" s="137"/>
      <c r="E3" s="137"/>
      <c r="F3" s="137"/>
      <c r="G3" s="137"/>
      <c r="H3" s="137"/>
      <c r="I3" s="138"/>
    </row>
    <row r="4" spans="1:9" ht="29.25" x14ac:dyDescent="0.25">
      <c r="A4" s="139"/>
      <c r="B4" s="758" t="str">
        <f>'Detail Budget'!$I$9</f>
        <v>Thru Initial Engineerng</v>
      </c>
      <c r="C4" s="744" t="str">
        <f>'Detail Budget'!$J$9</f>
        <v>Thru PDR</v>
      </c>
      <c r="D4" s="733" t="str">
        <f>'Detail Budget'!$K$9</f>
        <v>Thru CDR</v>
      </c>
      <c r="E4" s="733" t="str">
        <f>'Detail Budget'!$L$9</f>
        <v>Thru IIV&amp;V</v>
      </c>
      <c r="F4" s="733" t="str">
        <f>'Detail Budget'!$M$9</f>
        <v>Thru FAT</v>
      </c>
      <c r="G4" s="733" t="str">
        <f>'Detail Budget'!$N$9</f>
        <v>Thru On Sky AT</v>
      </c>
      <c r="H4" s="140" t="s">
        <v>147</v>
      </c>
      <c r="I4" s="136"/>
    </row>
    <row r="5" spans="1:9" ht="16.5" customHeight="1" x14ac:dyDescent="0.25">
      <c r="A5" s="141"/>
      <c r="B5" s="759">
        <f>'Detail Budget'!I7</f>
        <v>43983</v>
      </c>
      <c r="C5" s="745">
        <f>'Detail Budget'!J7</f>
        <v>44348</v>
      </c>
      <c r="D5" s="144">
        <f>'Detail Budget'!K7</f>
        <v>44713</v>
      </c>
      <c r="E5" s="143">
        <f>'Detail Budget'!L7</f>
        <v>45078</v>
      </c>
      <c r="F5" s="740">
        <f>'Detail Budget'!M7</f>
        <v>45078</v>
      </c>
      <c r="G5" s="144">
        <f>'Detail Budget'!N7</f>
        <v>45444</v>
      </c>
      <c r="H5" s="738"/>
      <c r="I5" s="146"/>
    </row>
    <row r="6" spans="1:9" ht="16.5" customHeight="1" x14ac:dyDescent="0.25">
      <c r="A6" s="141"/>
      <c r="B6" s="760">
        <f>'Detail Budget'!I8</f>
        <v>44347</v>
      </c>
      <c r="C6" s="746">
        <f>'Detail Budget'!J8</f>
        <v>44712</v>
      </c>
      <c r="D6" s="612">
        <f>'Detail Budget'!K8</f>
        <v>45077</v>
      </c>
      <c r="E6" s="611">
        <f>'Detail Budget'!L8</f>
        <v>45443</v>
      </c>
      <c r="F6" s="741">
        <f>'Detail Budget'!M8</f>
        <v>45443</v>
      </c>
      <c r="G6" s="612">
        <f>'Detail Budget'!N8</f>
        <v>45808</v>
      </c>
      <c r="H6" s="739"/>
      <c r="I6" s="146"/>
    </row>
    <row r="7" spans="1:9" ht="16.5" customHeight="1" x14ac:dyDescent="0.25">
      <c r="A7" s="613" t="s">
        <v>10</v>
      </c>
      <c r="B7" s="761"/>
      <c r="C7" s="747"/>
      <c r="D7" s="614"/>
      <c r="E7" s="614"/>
      <c r="F7" s="614"/>
      <c r="G7" s="722"/>
      <c r="H7" s="615"/>
      <c r="I7" s="146"/>
    </row>
    <row r="8" spans="1:9" ht="16.5" customHeight="1" x14ac:dyDescent="0.25">
      <c r="A8" s="616" t="str">
        <f>'Detail Budget'!B11</f>
        <v>John Doe</v>
      </c>
      <c r="B8" s="762">
        <f>'Detail Budget'!I11</f>
        <v>41667</v>
      </c>
      <c r="C8" s="748">
        <f>'Detail Budget'!J11</f>
        <v>42917</v>
      </c>
      <c r="D8" s="150">
        <f>'Detail Budget'!K11</f>
        <v>44204</v>
      </c>
      <c r="E8" s="150">
        <f>'Detail Budget'!L11</f>
        <v>45530</v>
      </c>
      <c r="F8" s="150">
        <f>'Detail Budget'!M11</f>
        <v>46896</v>
      </c>
      <c r="G8" s="723">
        <f>'Detail Budget'!N11</f>
        <v>48303</v>
      </c>
      <c r="H8" s="617">
        <f>'Detail Budget'!O11</f>
        <v>269517</v>
      </c>
      <c r="I8" s="146"/>
    </row>
    <row r="9" spans="1:9" ht="16.5" customHeight="1" x14ac:dyDescent="0.25">
      <c r="A9" s="616" t="str">
        <f>'Detail Budget'!B12</f>
        <v>Jane Doe</v>
      </c>
      <c r="B9" s="762">
        <f>'Detail Budget'!I12</f>
        <v>41667</v>
      </c>
      <c r="C9" s="748">
        <f>'Detail Budget'!J12</f>
        <v>42917</v>
      </c>
      <c r="D9" s="150">
        <f>'Detail Budget'!K12</f>
        <v>44204</v>
      </c>
      <c r="E9" s="150">
        <f>'Detail Budget'!L12</f>
        <v>45530</v>
      </c>
      <c r="F9" s="150">
        <f>'Detail Budget'!M12</f>
        <v>46896</v>
      </c>
      <c r="G9" s="723">
        <f>'Detail Budget'!N12</f>
        <v>48303</v>
      </c>
      <c r="H9" s="617">
        <f>'Detail Budget'!O12</f>
        <v>269517</v>
      </c>
      <c r="I9" s="146"/>
    </row>
    <row r="10" spans="1:9" ht="16.5" customHeight="1" x14ac:dyDescent="0.25">
      <c r="A10" s="616" t="str">
        <f>'Detail Budget'!B13</f>
        <v>TBD</v>
      </c>
      <c r="B10" s="762">
        <f>'Detail Budget'!I13</f>
        <v>41667</v>
      </c>
      <c r="C10" s="748">
        <f>'Detail Budget'!J13</f>
        <v>42917</v>
      </c>
      <c r="D10" s="150">
        <f>'Detail Budget'!K13</f>
        <v>44204</v>
      </c>
      <c r="E10" s="150">
        <f>'Detail Budget'!L13</f>
        <v>45530</v>
      </c>
      <c r="F10" s="150">
        <f>'Detail Budget'!M13</f>
        <v>46896</v>
      </c>
      <c r="G10" s="723">
        <f>'Detail Budget'!N13</f>
        <v>48303</v>
      </c>
      <c r="H10" s="617">
        <f>'Detail Budget'!O13</f>
        <v>269517</v>
      </c>
      <c r="I10" s="146"/>
    </row>
    <row r="11" spans="1:9" ht="16.5" customHeight="1" x14ac:dyDescent="0.25">
      <c r="A11" s="616">
        <f>'Detail Budget'!B14</f>
        <v>0</v>
      </c>
      <c r="B11" s="762">
        <f>'Detail Budget'!I14</f>
        <v>0</v>
      </c>
      <c r="C11" s="748">
        <f>'Detail Budget'!J14</f>
        <v>0</v>
      </c>
      <c r="D11" s="150">
        <f>'Detail Budget'!K14</f>
        <v>0</v>
      </c>
      <c r="E11" s="150">
        <f>'Detail Budget'!L14</f>
        <v>0</v>
      </c>
      <c r="F11" s="150">
        <f>'Detail Budget'!M14</f>
        <v>0</v>
      </c>
      <c r="G11" s="723">
        <f>'Detail Budget'!N14</f>
        <v>0</v>
      </c>
      <c r="H11" s="617">
        <f>'Detail Budget'!O14</f>
        <v>0</v>
      </c>
      <c r="I11" s="146"/>
    </row>
    <row r="12" spans="1:9" ht="16.5" customHeight="1" x14ac:dyDescent="0.25">
      <c r="A12" s="616">
        <f>'Detail Budget'!B15</f>
        <v>0</v>
      </c>
      <c r="B12" s="762">
        <f>'Detail Budget'!I15</f>
        <v>0</v>
      </c>
      <c r="C12" s="748">
        <f>'Detail Budget'!J15</f>
        <v>0</v>
      </c>
      <c r="D12" s="150">
        <f>'Detail Budget'!K15</f>
        <v>0</v>
      </c>
      <c r="E12" s="150">
        <f>'Detail Budget'!L15</f>
        <v>0</v>
      </c>
      <c r="F12" s="150">
        <f>'Detail Budget'!M15</f>
        <v>0</v>
      </c>
      <c r="G12" s="723">
        <f>'Detail Budget'!N15</f>
        <v>0</v>
      </c>
      <c r="H12" s="617">
        <f>'Detail Budget'!O15</f>
        <v>0</v>
      </c>
      <c r="I12" s="146"/>
    </row>
    <row r="13" spans="1:9" ht="16.5" customHeight="1" x14ac:dyDescent="0.25">
      <c r="A13" s="616">
        <f>'Detail Budget'!B16</f>
        <v>0</v>
      </c>
      <c r="B13" s="762">
        <f>'Detail Budget'!I16</f>
        <v>0</v>
      </c>
      <c r="C13" s="748">
        <f>'Detail Budget'!J16</f>
        <v>0</v>
      </c>
      <c r="D13" s="150">
        <f>'Detail Budget'!K16</f>
        <v>0</v>
      </c>
      <c r="E13" s="150">
        <f>'Detail Budget'!L16</f>
        <v>0</v>
      </c>
      <c r="F13" s="150">
        <f>'Detail Budget'!M16</f>
        <v>0</v>
      </c>
      <c r="G13" s="723">
        <f>'Detail Budget'!N16</f>
        <v>0</v>
      </c>
      <c r="H13" s="617">
        <f>'Detail Budget'!O16</f>
        <v>0</v>
      </c>
      <c r="I13" s="146"/>
    </row>
    <row r="14" spans="1:9" ht="16.5" customHeight="1" x14ac:dyDescent="0.25">
      <c r="A14" s="616">
        <f>'Detail Budget'!B17</f>
        <v>0</v>
      </c>
      <c r="B14" s="762">
        <f>'Detail Budget'!I17</f>
        <v>0</v>
      </c>
      <c r="C14" s="748">
        <f>'Detail Budget'!J17</f>
        <v>0</v>
      </c>
      <c r="D14" s="150">
        <f>'Detail Budget'!K17</f>
        <v>0</v>
      </c>
      <c r="E14" s="150">
        <f>'Detail Budget'!L17</f>
        <v>0</v>
      </c>
      <c r="F14" s="150">
        <f>'Detail Budget'!M17</f>
        <v>0</v>
      </c>
      <c r="G14" s="723">
        <f>'Detail Budget'!N17</f>
        <v>0</v>
      </c>
      <c r="H14" s="617">
        <f>'Detail Budget'!O17</f>
        <v>0</v>
      </c>
      <c r="I14" s="146"/>
    </row>
    <row r="15" spans="1:9" ht="16.5" customHeight="1" x14ac:dyDescent="0.25">
      <c r="A15" s="616">
        <f>'Detail Budget'!B18</f>
        <v>0</v>
      </c>
      <c r="B15" s="762">
        <f>'Detail Budget'!I18</f>
        <v>0</v>
      </c>
      <c r="C15" s="748">
        <f>'Detail Budget'!J18</f>
        <v>0</v>
      </c>
      <c r="D15" s="150">
        <f>'Detail Budget'!K18</f>
        <v>0</v>
      </c>
      <c r="E15" s="150">
        <f>'Detail Budget'!L18</f>
        <v>0</v>
      </c>
      <c r="F15" s="150">
        <f>'Detail Budget'!M18</f>
        <v>0</v>
      </c>
      <c r="G15" s="723">
        <f>'Detail Budget'!N18</f>
        <v>0</v>
      </c>
      <c r="H15" s="617">
        <f>'Detail Budget'!O18</f>
        <v>0</v>
      </c>
      <c r="I15" s="146"/>
    </row>
    <row r="16" spans="1:9" ht="16.5" customHeight="1" x14ac:dyDescent="0.25">
      <c r="A16" s="616">
        <f>'Detail Budget'!B19</f>
        <v>0</v>
      </c>
      <c r="B16" s="762">
        <f>'Detail Budget'!I19</f>
        <v>0</v>
      </c>
      <c r="C16" s="748">
        <f>'Detail Budget'!J19</f>
        <v>0</v>
      </c>
      <c r="D16" s="150">
        <f>'Detail Budget'!K19</f>
        <v>0</v>
      </c>
      <c r="E16" s="150">
        <f>'Detail Budget'!L19</f>
        <v>0</v>
      </c>
      <c r="F16" s="150">
        <f>'Detail Budget'!M19</f>
        <v>0</v>
      </c>
      <c r="G16" s="723">
        <f>'Detail Budget'!N19</f>
        <v>0</v>
      </c>
      <c r="H16" s="617">
        <f>'Detail Budget'!O19</f>
        <v>0</v>
      </c>
      <c r="I16" s="146"/>
    </row>
    <row r="17" spans="1:9" ht="16.5" customHeight="1" x14ac:dyDescent="0.25">
      <c r="A17" s="616">
        <f>'Detail Budget'!B20</f>
        <v>0</v>
      </c>
      <c r="B17" s="762">
        <f>'Detail Budget'!I20</f>
        <v>0</v>
      </c>
      <c r="C17" s="748">
        <f>'Detail Budget'!J20</f>
        <v>0</v>
      </c>
      <c r="D17" s="150">
        <f>'Detail Budget'!K20</f>
        <v>0</v>
      </c>
      <c r="E17" s="150">
        <f>'Detail Budget'!L20</f>
        <v>0</v>
      </c>
      <c r="F17" s="150">
        <f>'Detail Budget'!M20</f>
        <v>0</v>
      </c>
      <c r="G17" s="723">
        <f>'Detail Budget'!N20</f>
        <v>0</v>
      </c>
      <c r="H17" s="617">
        <f>'Detail Budget'!O20</f>
        <v>0</v>
      </c>
      <c r="I17" s="146"/>
    </row>
    <row r="18" spans="1:9" ht="16.5" customHeight="1" x14ac:dyDescent="0.25">
      <c r="A18" s="616">
        <f>'Detail Budget'!B21</f>
        <v>0</v>
      </c>
      <c r="B18" s="762">
        <f>'Detail Budget'!I21</f>
        <v>0</v>
      </c>
      <c r="C18" s="748">
        <f>'Detail Budget'!J21</f>
        <v>0</v>
      </c>
      <c r="D18" s="150">
        <f>'Detail Budget'!K21</f>
        <v>0</v>
      </c>
      <c r="E18" s="150">
        <f>'Detail Budget'!L21</f>
        <v>0</v>
      </c>
      <c r="F18" s="150">
        <f>'Detail Budget'!M21</f>
        <v>0</v>
      </c>
      <c r="G18" s="723">
        <f>'Detail Budget'!N21</f>
        <v>0</v>
      </c>
      <c r="H18" s="617">
        <f>'Detail Budget'!O21</f>
        <v>0</v>
      </c>
      <c r="I18" s="146"/>
    </row>
    <row r="19" spans="1:9" ht="16.5" customHeight="1" x14ac:dyDescent="0.25">
      <c r="A19" s="616">
        <f>'Detail Budget'!B22</f>
        <v>0</v>
      </c>
      <c r="B19" s="762">
        <f>'Detail Budget'!I22</f>
        <v>0</v>
      </c>
      <c r="C19" s="748">
        <f>'Detail Budget'!J22</f>
        <v>0</v>
      </c>
      <c r="D19" s="150">
        <f>'Detail Budget'!K22</f>
        <v>0</v>
      </c>
      <c r="E19" s="150">
        <f>'Detail Budget'!L22</f>
        <v>0</v>
      </c>
      <c r="F19" s="150">
        <f>'Detail Budget'!M22</f>
        <v>0</v>
      </c>
      <c r="G19" s="723">
        <f>'Detail Budget'!N22</f>
        <v>0</v>
      </c>
      <c r="H19" s="617">
        <f>'Detail Budget'!O22</f>
        <v>0</v>
      </c>
      <c r="I19" s="146"/>
    </row>
    <row r="20" spans="1:9" ht="16.5" customHeight="1" x14ac:dyDescent="0.25">
      <c r="A20" s="616">
        <f>'Detail Budget'!B23</f>
        <v>0</v>
      </c>
      <c r="B20" s="762">
        <f>'Detail Budget'!I23</f>
        <v>0</v>
      </c>
      <c r="C20" s="748">
        <f>'Detail Budget'!J23</f>
        <v>0</v>
      </c>
      <c r="D20" s="150">
        <f>'Detail Budget'!K23</f>
        <v>0</v>
      </c>
      <c r="E20" s="150">
        <f>'Detail Budget'!L23</f>
        <v>0</v>
      </c>
      <c r="F20" s="150">
        <f>'Detail Budget'!M23</f>
        <v>0</v>
      </c>
      <c r="G20" s="723">
        <f>'Detail Budget'!N23</f>
        <v>0</v>
      </c>
      <c r="H20" s="617">
        <f>'Detail Budget'!O23</f>
        <v>0</v>
      </c>
      <c r="I20" s="146"/>
    </row>
    <row r="21" spans="1:9" ht="16.5" customHeight="1" x14ac:dyDescent="0.25">
      <c r="A21" s="616">
        <f>'Detail Budget'!B24</f>
        <v>0</v>
      </c>
      <c r="B21" s="762">
        <f>'Detail Budget'!I24</f>
        <v>0</v>
      </c>
      <c r="C21" s="748">
        <f>'Detail Budget'!J24</f>
        <v>0</v>
      </c>
      <c r="D21" s="150">
        <f>'Detail Budget'!K24</f>
        <v>0</v>
      </c>
      <c r="E21" s="150">
        <f>'Detail Budget'!L24</f>
        <v>0</v>
      </c>
      <c r="F21" s="150">
        <f>'Detail Budget'!M24</f>
        <v>0</v>
      </c>
      <c r="G21" s="723">
        <f>'Detail Budget'!N24</f>
        <v>0</v>
      </c>
      <c r="H21" s="617">
        <f>'Detail Budget'!O24</f>
        <v>0</v>
      </c>
      <c r="I21" s="146"/>
    </row>
    <row r="22" spans="1:9" ht="16.5" customHeight="1" x14ac:dyDescent="0.25">
      <c r="A22" s="616">
        <f>'Detail Budget'!B25</f>
        <v>0</v>
      </c>
      <c r="B22" s="762">
        <f>'Detail Budget'!I25</f>
        <v>0</v>
      </c>
      <c r="C22" s="748">
        <f>'Detail Budget'!J25</f>
        <v>0</v>
      </c>
      <c r="D22" s="150">
        <f>'Detail Budget'!K25</f>
        <v>0</v>
      </c>
      <c r="E22" s="150">
        <f>'Detail Budget'!L25</f>
        <v>0</v>
      </c>
      <c r="F22" s="150">
        <f>'Detail Budget'!M25</f>
        <v>0</v>
      </c>
      <c r="G22" s="723">
        <f>'Detail Budget'!N25</f>
        <v>0</v>
      </c>
      <c r="H22" s="617">
        <f>'Detail Budget'!O25</f>
        <v>0</v>
      </c>
      <c r="I22" s="146"/>
    </row>
    <row r="23" spans="1:9" ht="16.5" customHeight="1" x14ac:dyDescent="0.25">
      <c r="A23" s="616">
        <f>'Detail Budget'!B26</f>
        <v>0</v>
      </c>
      <c r="B23" s="762">
        <f>'Detail Budget'!I26</f>
        <v>0</v>
      </c>
      <c r="C23" s="748">
        <f>'Detail Budget'!J26</f>
        <v>0</v>
      </c>
      <c r="D23" s="150">
        <f>'Detail Budget'!K26</f>
        <v>0</v>
      </c>
      <c r="E23" s="150">
        <f>'Detail Budget'!L26</f>
        <v>0</v>
      </c>
      <c r="F23" s="150">
        <f>'Detail Budget'!M26</f>
        <v>0</v>
      </c>
      <c r="G23" s="723">
        <f>'Detail Budget'!N26</f>
        <v>0</v>
      </c>
      <c r="H23" s="617">
        <f>'Detail Budget'!O26</f>
        <v>0</v>
      </c>
      <c r="I23" s="146"/>
    </row>
    <row r="24" spans="1:9" ht="16.5" customHeight="1" x14ac:dyDescent="0.25">
      <c r="A24" s="616">
        <f>'Detail Budget'!B27</f>
        <v>0</v>
      </c>
      <c r="B24" s="762">
        <f>'Detail Budget'!I27</f>
        <v>0</v>
      </c>
      <c r="C24" s="748">
        <f>'Detail Budget'!J27</f>
        <v>0</v>
      </c>
      <c r="D24" s="150">
        <f>'Detail Budget'!K27</f>
        <v>0</v>
      </c>
      <c r="E24" s="150">
        <f>'Detail Budget'!L27</f>
        <v>0</v>
      </c>
      <c r="F24" s="150">
        <f>'Detail Budget'!M27</f>
        <v>0</v>
      </c>
      <c r="G24" s="723">
        <f>'Detail Budget'!N27</f>
        <v>0</v>
      </c>
      <c r="H24" s="617">
        <f>'Detail Budget'!O27</f>
        <v>0</v>
      </c>
      <c r="I24" s="146"/>
    </row>
    <row r="25" spans="1:9" ht="16.5" customHeight="1" x14ac:dyDescent="0.25">
      <c r="A25" s="616">
        <f>'Detail Budget'!B28</f>
        <v>0</v>
      </c>
      <c r="B25" s="762">
        <f>'Detail Budget'!I28</f>
        <v>0</v>
      </c>
      <c r="C25" s="748">
        <f>'Detail Budget'!J28</f>
        <v>0</v>
      </c>
      <c r="D25" s="150">
        <f>'Detail Budget'!K28</f>
        <v>0</v>
      </c>
      <c r="E25" s="150">
        <f>'Detail Budget'!L28</f>
        <v>0</v>
      </c>
      <c r="F25" s="150">
        <f>'Detail Budget'!M28</f>
        <v>0</v>
      </c>
      <c r="G25" s="723">
        <f>'Detail Budget'!N28</f>
        <v>0</v>
      </c>
      <c r="H25" s="617">
        <f>'Detail Budget'!O28</f>
        <v>0</v>
      </c>
      <c r="I25" s="146"/>
    </row>
    <row r="26" spans="1:9" ht="16.5" customHeight="1" x14ac:dyDescent="0.25">
      <c r="A26" s="616">
        <f>'Detail Budget'!B29</f>
        <v>0</v>
      </c>
      <c r="B26" s="762">
        <f>'Detail Budget'!I29</f>
        <v>0</v>
      </c>
      <c r="C26" s="748">
        <f>'Detail Budget'!J29</f>
        <v>0</v>
      </c>
      <c r="D26" s="150">
        <f>'Detail Budget'!K29</f>
        <v>0</v>
      </c>
      <c r="E26" s="150">
        <f>'Detail Budget'!L29</f>
        <v>0</v>
      </c>
      <c r="F26" s="150">
        <f>'Detail Budget'!M29</f>
        <v>0</v>
      </c>
      <c r="G26" s="723">
        <f>'Detail Budget'!N29</f>
        <v>0</v>
      </c>
      <c r="H26" s="617">
        <f>'Detail Budget'!O29</f>
        <v>0</v>
      </c>
      <c r="I26" s="146"/>
    </row>
    <row r="27" spans="1:9" ht="16.5" customHeight="1" x14ac:dyDescent="0.25">
      <c r="A27" s="616">
        <f>'Detail Budget'!B30</f>
        <v>0</v>
      </c>
      <c r="B27" s="762">
        <f>'Detail Budget'!I30</f>
        <v>0</v>
      </c>
      <c r="C27" s="748">
        <f>'Detail Budget'!J30</f>
        <v>0</v>
      </c>
      <c r="D27" s="150">
        <f>'Detail Budget'!K30</f>
        <v>0</v>
      </c>
      <c r="E27" s="150">
        <f>'Detail Budget'!L30</f>
        <v>0</v>
      </c>
      <c r="F27" s="150">
        <f>'Detail Budget'!M30</f>
        <v>0</v>
      </c>
      <c r="G27" s="723">
        <f>'Detail Budget'!N30</f>
        <v>0</v>
      </c>
      <c r="H27" s="617">
        <f>'Detail Budget'!O30</f>
        <v>0</v>
      </c>
      <c r="I27" s="146"/>
    </row>
    <row r="28" spans="1:9" ht="16.5" customHeight="1" x14ac:dyDescent="0.25">
      <c r="A28" s="616">
        <f>'Detail Budget'!B31</f>
        <v>0</v>
      </c>
      <c r="B28" s="762">
        <f>'Detail Budget'!I31</f>
        <v>0</v>
      </c>
      <c r="C28" s="748">
        <f>'Detail Budget'!J31</f>
        <v>0</v>
      </c>
      <c r="D28" s="150">
        <f>'Detail Budget'!K31</f>
        <v>0</v>
      </c>
      <c r="E28" s="150">
        <f>'Detail Budget'!L31</f>
        <v>0</v>
      </c>
      <c r="F28" s="150">
        <f>'Detail Budget'!M31</f>
        <v>0</v>
      </c>
      <c r="G28" s="723">
        <f>'Detail Budget'!N31</f>
        <v>0</v>
      </c>
      <c r="H28" s="617">
        <f>'Detail Budget'!O31</f>
        <v>0</v>
      </c>
      <c r="I28" s="146"/>
    </row>
    <row r="29" spans="1:9" ht="16.5" customHeight="1" x14ac:dyDescent="0.25">
      <c r="A29" s="616">
        <f>'Detail Budget'!B32</f>
        <v>0</v>
      </c>
      <c r="B29" s="762">
        <f>'Detail Budget'!I32</f>
        <v>0</v>
      </c>
      <c r="C29" s="748">
        <f>'Detail Budget'!J32</f>
        <v>0</v>
      </c>
      <c r="D29" s="150">
        <f>'Detail Budget'!K32</f>
        <v>0</v>
      </c>
      <c r="E29" s="150">
        <f>'Detail Budget'!L32</f>
        <v>0</v>
      </c>
      <c r="F29" s="150">
        <f>'Detail Budget'!M32</f>
        <v>0</v>
      </c>
      <c r="G29" s="723">
        <f>'Detail Budget'!N32</f>
        <v>0</v>
      </c>
      <c r="H29" s="617">
        <f>'Detail Budget'!O32</f>
        <v>0</v>
      </c>
      <c r="I29" s="146"/>
    </row>
    <row r="30" spans="1:9" ht="16.5" customHeight="1" x14ac:dyDescent="0.25">
      <c r="A30" s="616">
        <f>'Detail Budget'!B33</f>
        <v>0</v>
      </c>
      <c r="B30" s="762">
        <f>'Detail Budget'!I33</f>
        <v>0</v>
      </c>
      <c r="C30" s="748">
        <f>'Detail Budget'!J33</f>
        <v>0</v>
      </c>
      <c r="D30" s="150">
        <f>'Detail Budget'!K33</f>
        <v>0</v>
      </c>
      <c r="E30" s="150">
        <f>'Detail Budget'!L33</f>
        <v>0</v>
      </c>
      <c r="F30" s="150">
        <f>'Detail Budget'!M33</f>
        <v>0</v>
      </c>
      <c r="G30" s="723">
        <f>'Detail Budget'!N33</f>
        <v>0</v>
      </c>
      <c r="H30" s="617">
        <f>'Detail Budget'!O33</f>
        <v>0</v>
      </c>
      <c r="I30" s="146"/>
    </row>
    <row r="31" spans="1:9" ht="16.5" customHeight="1" x14ac:dyDescent="0.25">
      <c r="A31" s="616">
        <f>'Detail Budget'!B34</f>
        <v>0</v>
      </c>
      <c r="B31" s="762">
        <f>'Detail Budget'!I34</f>
        <v>0</v>
      </c>
      <c r="C31" s="748">
        <f>'Detail Budget'!J34</f>
        <v>0</v>
      </c>
      <c r="D31" s="150">
        <f>'Detail Budget'!K34</f>
        <v>0</v>
      </c>
      <c r="E31" s="150">
        <f>'Detail Budget'!L34</f>
        <v>0</v>
      </c>
      <c r="F31" s="150">
        <f>'Detail Budget'!M34</f>
        <v>0</v>
      </c>
      <c r="G31" s="723">
        <f>'Detail Budget'!N34</f>
        <v>0</v>
      </c>
      <c r="H31" s="617">
        <f>'Detail Budget'!O34</f>
        <v>0</v>
      </c>
      <c r="I31" s="146"/>
    </row>
    <row r="32" spans="1:9" ht="16.5" customHeight="1" x14ac:dyDescent="0.25">
      <c r="A32" s="616">
        <f>'Detail Budget'!B35</f>
        <v>0</v>
      </c>
      <c r="B32" s="762">
        <f>'Detail Budget'!I35</f>
        <v>0</v>
      </c>
      <c r="C32" s="748">
        <f>'Detail Budget'!J35</f>
        <v>0</v>
      </c>
      <c r="D32" s="150">
        <f>'Detail Budget'!K35</f>
        <v>0</v>
      </c>
      <c r="E32" s="150">
        <f>'Detail Budget'!L35</f>
        <v>0</v>
      </c>
      <c r="F32" s="150">
        <f>'Detail Budget'!M35</f>
        <v>0</v>
      </c>
      <c r="G32" s="723">
        <f>'Detail Budget'!N35</f>
        <v>0</v>
      </c>
      <c r="H32" s="617">
        <f>'Detail Budget'!O35</f>
        <v>0</v>
      </c>
      <c r="I32" s="146"/>
    </row>
    <row r="33" spans="1:9" ht="16.5" customHeight="1" x14ac:dyDescent="0.25">
      <c r="A33" s="616">
        <f>'Detail Budget'!B36</f>
        <v>0</v>
      </c>
      <c r="B33" s="762">
        <f>'Detail Budget'!I36</f>
        <v>0</v>
      </c>
      <c r="C33" s="748">
        <f>'Detail Budget'!J36</f>
        <v>0</v>
      </c>
      <c r="D33" s="150">
        <f>'Detail Budget'!K36</f>
        <v>0</v>
      </c>
      <c r="E33" s="150">
        <f>'Detail Budget'!L36</f>
        <v>0</v>
      </c>
      <c r="F33" s="150">
        <f>'Detail Budget'!M36</f>
        <v>0</v>
      </c>
      <c r="G33" s="723">
        <f>'Detail Budget'!N36</f>
        <v>0</v>
      </c>
      <c r="H33" s="617">
        <f>'Detail Budget'!O36</f>
        <v>0</v>
      </c>
      <c r="I33" s="146"/>
    </row>
    <row r="34" spans="1:9" ht="16.5" customHeight="1" x14ac:dyDescent="0.25">
      <c r="A34" s="742" t="s">
        <v>157</v>
      </c>
      <c r="B34" s="763">
        <f>'Detail Budget'!I37</f>
        <v>125001</v>
      </c>
      <c r="C34" s="155">
        <f>'Detail Budget'!J37</f>
        <v>128751</v>
      </c>
      <c r="D34" s="156">
        <f>'Detail Budget'!K37</f>
        <v>132612</v>
      </c>
      <c r="E34" s="156">
        <f>'Detail Budget'!L37</f>
        <v>136590</v>
      </c>
      <c r="F34" s="156">
        <f>'Detail Budget'!M37</f>
        <v>140688</v>
      </c>
      <c r="G34" s="724">
        <f>'Detail Budget'!N37</f>
        <v>144909</v>
      </c>
      <c r="H34" s="618">
        <f>'Detail Budget'!O37</f>
        <v>808551</v>
      </c>
      <c r="I34" s="146"/>
    </row>
    <row r="35" spans="1:9" ht="16.5" customHeight="1" x14ac:dyDescent="0.25">
      <c r="A35" s="619" t="s">
        <v>158</v>
      </c>
      <c r="B35" s="764">
        <f>'Detail Budget'!I67</f>
        <v>39583</v>
      </c>
      <c r="C35" s="159">
        <f>'Detail Budget'!J67</f>
        <v>40771</v>
      </c>
      <c r="D35" s="158">
        <f>'Detail Budget'!K67</f>
        <v>41993</v>
      </c>
      <c r="E35" s="157">
        <f>'Detail Budget'!L67</f>
        <v>43254</v>
      </c>
      <c r="F35" s="159">
        <f>'Detail Budget'!M67</f>
        <v>44552</v>
      </c>
      <c r="G35" s="159">
        <f>'Detail Budget'!N67</f>
        <v>45888</v>
      </c>
      <c r="H35" s="620">
        <f>'Detail Budget'!O67</f>
        <v>256041</v>
      </c>
      <c r="I35" s="146"/>
    </row>
    <row r="36" spans="1:9" ht="16.5" customHeight="1" x14ac:dyDescent="0.25">
      <c r="A36" s="621" t="s">
        <v>159</v>
      </c>
      <c r="B36" s="765">
        <f>'Detail Budget'!I158</f>
        <v>0</v>
      </c>
      <c r="C36" s="749">
        <f>'Detail Budget'!J158</f>
        <v>0</v>
      </c>
      <c r="D36" s="160">
        <f>'Detail Budget'!K158</f>
        <v>0</v>
      </c>
      <c r="E36" s="160">
        <f>'Detail Budget'!L158</f>
        <v>0</v>
      </c>
      <c r="F36" s="160">
        <f>'Detail Budget'!N158</f>
        <v>0</v>
      </c>
      <c r="G36" s="160"/>
      <c r="H36" s="622">
        <f>'Detail Budget'!O158</f>
        <v>0</v>
      </c>
      <c r="I36" s="146"/>
    </row>
    <row r="37" spans="1:9" ht="16.5" customHeight="1" x14ac:dyDescent="0.25">
      <c r="A37" s="623" t="s">
        <v>23</v>
      </c>
      <c r="B37" s="766">
        <f>'Detail Budget'!I79</f>
        <v>5000</v>
      </c>
      <c r="C37" s="750">
        <f>'Detail Budget'!J79</f>
        <v>0</v>
      </c>
      <c r="D37" s="161">
        <f>'Detail Budget'!K79</f>
        <v>0</v>
      </c>
      <c r="E37" s="161">
        <f>'Detail Budget'!L79</f>
        <v>0</v>
      </c>
      <c r="F37" s="161">
        <f>'Detail Budget'!N79</f>
        <v>0</v>
      </c>
      <c r="G37" s="725"/>
      <c r="H37" s="624">
        <f>'Detail Budget'!O79</f>
        <v>5000</v>
      </c>
      <c r="I37" s="146"/>
    </row>
    <row r="38" spans="1:9" ht="16.5" customHeight="1" x14ac:dyDescent="0.25">
      <c r="A38" s="625" t="s">
        <v>26</v>
      </c>
      <c r="B38" s="767"/>
      <c r="C38" s="751"/>
      <c r="D38" s="145"/>
      <c r="E38" s="145"/>
      <c r="F38" s="145"/>
      <c r="G38" s="726"/>
      <c r="H38" s="626"/>
      <c r="I38" s="146"/>
    </row>
    <row r="39" spans="1:9" ht="16.5" customHeight="1" x14ac:dyDescent="0.25">
      <c r="A39" s="616" t="s">
        <v>160</v>
      </c>
      <c r="B39" s="762">
        <f>SUM('Detail Budget'!I82:I87)</f>
        <v>0</v>
      </c>
      <c r="C39" s="748">
        <f>SUM('Detail Budget'!J82:J87)</f>
        <v>0</v>
      </c>
      <c r="D39" s="150">
        <f>SUM('Detail Budget'!K82:K87)</f>
        <v>0</v>
      </c>
      <c r="E39" s="150">
        <f>SUM('Detail Budget'!L82:L87)</f>
        <v>0</v>
      </c>
      <c r="F39" s="150">
        <f>SUM('Detail Budget'!N82:N87)</f>
        <v>0</v>
      </c>
      <c r="G39" s="723"/>
      <c r="H39" s="617">
        <f>SUM('Detail Budget'!O82:O87)</f>
        <v>0</v>
      </c>
      <c r="I39" s="146"/>
    </row>
    <row r="40" spans="1:9" ht="16.5" customHeight="1" x14ac:dyDescent="0.25">
      <c r="A40" s="616" t="s">
        <v>161</v>
      </c>
      <c r="B40" s="762">
        <f>SUM('Detail Budget'!I88:I93)</f>
        <v>0</v>
      </c>
      <c r="C40" s="748">
        <f>SUM('Detail Budget'!J88:J93)</f>
        <v>0</v>
      </c>
      <c r="D40" s="150">
        <f>SUM('Detail Budget'!K88:K93)</f>
        <v>0</v>
      </c>
      <c r="E40" s="150">
        <f>SUM('Detail Budget'!L88:L93)</f>
        <v>0</v>
      </c>
      <c r="F40" s="150">
        <f>SUM('Detail Budget'!N88:N93)</f>
        <v>0</v>
      </c>
      <c r="G40" s="723"/>
      <c r="H40" s="617">
        <f>SUM('Detail Budget'!O88:O93)</f>
        <v>0</v>
      </c>
      <c r="I40" s="146"/>
    </row>
    <row r="41" spans="1:9" ht="16.5" customHeight="1" x14ac:dyDescent="0.25">
      <c r="A41" s="623" t="s">
        <v>29</v>
      </c>
      <c r="B41" s="766">
        <f>'Detail Budget'!I121</f>
        <v>0</v>
      </c>
      <c r="C41" s="750">
        <f>'Detail Budget'!J121</f>
        <v>0</v>
      </c>
      <c r="D41" s="161">
        <f>'Detail Budget'!K121</f>
        <v>0</v>
      </c>
      <c r="E41" s="161">
        <f>'Detail Budget'!L121</f>
        <v>0</v>
      </c>
      <c r="F41" s="161">
        <f>'Detail Budget'!N121</f>
        <v>0</v>
      </c>
      <c r="G41" s="725"/>
      <c r="H41" s="624">
        <f>'Detail Budget'!O121</f>
        <v>0</v>
      </c>
      <c r="I41" s="146"/>
    </row>
    <row r="42" spans="1:9" ht="16.5" customHeight="1" x14ac:dyDescent="0.25">
      <c r="A42" s="625" t="s">
        <v>36</v>
      </c>
      <c r="B42" s="767"/>
      <c r="C42" s="751"/>
      <c r="D42" s="145"/>
      <c r="E42" s="145"/>
      <c r="F42" s="145"/>
      <c r="G42" s="726"/>
      <c r="H42" s="626"/>
      <c r="I42" s="146"/>
    </row>
    <row r="43" spans="1:9" ht="16.5" customHeight="1" x14ac:dyDescent="0.25">
      <c r="A43" s="616" t="s">
        <v>162</v>
      </c>
      <c r="B43" s="762">
        <f>SUM('Detail Budget'!I124:I131)</f>
        <v>0</v>
      </c>
      <c r="C43" s="748">
        <f>SUM('Detail Budget'!J124:J131)</f>
        <v>0</v>
      </c>
      <c r="D43" s="150">
        <f>SUM('Detail Budget'!K124:K131)</f>
        <v>0</v>
      </c>
      <c r="E43" s="150">
        <f>SUM('Detail Budget'!L124:L131)</f>
        <v>0</v>
      </c>
      <c r="F43" s="150">
        <f>SUM('Detail Budget'!N124:N131)</f>
        <v>0</v>
      </c>
      <c r="G43" s="723"/>
      <c r="H43" s="617">
        <f>SUM('Detail Budget'!O124:O131)</f>
        <v>0</v>
      </c>
      <c r="I43" s="146"/>
    </row>
    <row r="44" spans="1:9" ht="16.5" customHeight="1" x14ac:dyDescent="0.25">
      <c r="A44" s="616" t="s">
        <v>163</v>
      </c>
      <c r="B44" s="762">
        <f>'Detail Budget'!I132</f>
        <v>0</v>
      </c>
      <c r="C44" s="748">
        <f>'Detail Budget'!J132</f>
        <v>0</v>
      </c>
      <c r="D44" s="150">
        <f>'Detail Budget'!K132</f>
        <v>0</v>
      </c>
      <c r="E44" s="150">
        <f>'Detail Budget'!L132</f>
        <v>0</v>
      </c>
      <c r="F44" s="150">
        <f>'Detail Budget'!N132</f>
        <v>0</v>
      </c>
      <c r="G44" s="723"/>
      <c r="H44" s="617">
        <f>'Detail Budget'!O132</f>
        <v>0</v>
      </c>
      <c r="I44" s="146"/>
    </row>
    <row r="45" spans="1:9" ht="16.5" customHeight="1" x14ac:dyDescent="0.25">
      <c r="A45" s="616" t="s">
        <v>164</v>
      </c>
      <c r="B45" s="762">
        <f>'Detail Budget'!I133</f>
        <v>0</v>
      </c>
      <c r="C45" s="748">
        <f>'Detail Budget'!J133</f>
        <v>0</v>
      </c>
      <c r="D45" s="150">
        <f>'Detail Budget'!K133</f>
        <v>0</v>
      </c>
      <c r="E45" s="150">
        <f>'Detail Budget'!L133</f>
        <v>0</v>
      </c>
      <c r="F45" s="150">
        <f>'Detail Budget'!N133</f>
        <v>0</v>
      </c>
      <c r="G45" s="723"/>
      <c r="H45" s="617">
        <f>'Detail Budget'!O133</f>
        <v>0</v>
      </c>
      <c r="I45" s="146"/>
    </row>
    <row r="46" spans="1:9" ht="16.5" customHeight="1" x14ac:dyDescent="0.25">
      <c r="A46" s="616" t="s">
        <v>165</v>
      </c>
      <c r="B46" s="762">
        <f>'Detail Budget'!I134</f>
        <v>0</v>
      </c>
      <c r="C46" s="748">
        <f>'Detail Budget'!J134</f>
        <v>0</v>
      </c>
      <c r="D46" s="150">
        <f>'Detail Budget'!K134</f>
        <v>0</v>
      </c>
      <c r="E46" s="150">
        <f>'Detail Budget'!L134</f>
        <v>0</v>
      </c>
      <c r="F46" s="150">
        <f>'Detail Budget'!N134</f>
        <v>0</v>
      </c>
      <c r="G46" s="723"/>
      <c r="H46" s="617">
        <f>'Detail Budget'!O134</f>
        <v>0</v>
      </c>
      <c r="I46" s="146"/>
    </row>
    <row r="47" spans="1:9" ht="16.5" customHeight="1" x14ac:dyDescent="0.25">
      <c r="A47" s="627" t="s">
        <v>65</v>
      </c>
      <c r="B47" s="768">
        <f>SUM('Detail Budget'!I135:I140,'Detail Budget'!I149)</f>
        <v>0</v>
      </c>
      <c r="C47" s="752">
        <f>SUM('Detail Budget'!J135:J140,'Detail Budget'!J149)</f>
        <v>0</v>
      </c>
      <c r="D47" s="162">
        <f>SUM('Detail Budget'!K135:K140,'Detail Budget'!K149)</f>
        <v>0</v>
      </c>
      <c r="E47" s="162">
        <f>SUM('Detail Budget'!L135:L140,'Detail Budget'!L149)</f>
        <v>0</v>
      </c>
      <c r="F47" s="162">
        <f>SUM('Detail Budget'!N135:N140,'Detail Budget'!N149)</f>
        <v>0</v>
      </c>
      <c r="G47" s="727"/>
      <c r="H47" s="628">
        <f>SUM('Detail Budget'!O135:O140,'Detail Budget'!O149)</f>
        <v>0</v>
      </c>
      <c r="I47" s="146"/>
    </row>
    <row r="48" spans="1:9" ht="16.5" customHeight="1" x14ac:dyDescent="0.25">
      <c r="A48" s="629" t="s">
        <v>166</v>
      </c>
      <c r="B48" s="763">
        <f>'Detail Budget'!I166</f>
        <v>0</v>
      </c>
      <c r="C48" s="155">
        <f>'Detail Budget'!J166</f>
        <v>0</v>
      </c>
      <c r="D48" s="156">
        <f>'Detail Budget'!K166</f>
        <v>0</v>
      </c>
      <c r="E48" s="156">
        <f>'Detail Budget'!L166</f>
        <v>0</v>
      </c>
      <c r="F48" s="156">
        <f>'Detail Budget'!N166</f>
        <v>0</v>
      </c>
      <c r="G48" s="724"/>
      <c r="H48" s="618">
        <f>'Detail Budget'!O166</f>
        <v>0</v>
      </c>
      <c r="I48" s="146"/>
    </row>
    <row r="49" spans="1:9" ht="16.5" customHeight="1" x14ac:dyDescent="0.25">
      <c r="A49" s="630" t="str">
        <f>IF('Detail Budget'!$K$4="Yes","Modular Modified Direct Cost","Total Direct Costs")</f>
        <v>Total Direct Costs</v>
      </c>
      <c r="B49" s="769">
        <f>IF('Detail Budget'!$K$4="Yes",'Detail Budget'!I171,'Detail Budget'!I168)</f>
        <v>169584</v>
      </c>
      <c r="C49" s="753">
        <f>IF('Detail Budget'!$K$4="Yes",'Detail Budget'!J171,'Detail Budget'!J168)</f>
        <v>169522</v>
      </c>
      <c r="D49" s="163">
        <f>IF('Detail Budget'!$K$4="Yes",'Detail Budget'!K171,'Detail Budget'!K168)</f>
        <v>174605</v>
      </c>
      <c r="E49" s="163">
        <f>IF('Detail Budget'!$K$4="Yes",'Detail Budget'!L171,'Detail Budget'!L168)</f>
        <v>179844</v>
      </c>
      <c r="F49" s="163">
        <f>IF('Detail Budget'!$K$4="Yes",'Detail Budget'!N171,'Detail Budget'!N168)</f>
        <v>190797</v>
      </c>
      <c r="G49" s="728"/>
      <c r="H49" s="631">
        <f>IF('Detail Budget'!$K$4="Yes",'Detail Budget'!O171,'Detail Budget'!O168)</f>
        <v>1069592</v>
      </c>
      <c r="I49" s="146"/>
    </row>
    <row r="50" spans="1:9" ht="16.5" customHeight="1" x14ac:dyDescent="0.25">
      <c r="A50" s="630" t="str">
        <f>IF('Detail Budget'!$K$4="Yes","Consortium Indirect (F&amp;A)","")</f>
        <v/>
      </c>
      <c r="B50" s="770" t="str">
        <f>IF('Detail Budget'!$K$4="Yes",'Detail Budget'!I172,"")</f>
        <v/>
      </c>
      <c r="C50" s="754" t="str">
        <f>IF('Detail Budget'!$K$4="Yes",'Detail Budget'!J172,"")</f>
        <v/>
      </c>
      <c r="D50" s="164" t="str">
        <f>IF('Detail Budget'!$K$4="Yes",'Detail Budget'!K172,"")</f>
        <v/>
      </c>
      <c r="E50" s="164" t="str">
        <f>IF('Detail Budget'!$K$4="Yes",'Detail Budget'!L172,"")</f>
        <v/>
      </c>
      <c r="F50" s="164" t="str">
        <f>IF('Detail Budget'!$K$4="Yes",'Detail Budget'!N172,"")</f>
        <v/>
      </c>
      <c r="G50" s="729"/>
      <c r="H50" s="632" t="str">
        <f>IF('Detail Budget'!$K$4="Yes",'Detail Budget'!O172,"")</f>
        <v/>
      </c>
      <c r="I50" s="165"/>
    </row>
    <row r="51" spans="1:9" ht="16.5" customHeight="1" x14ac:dyDescent="0.25">
      <c r="A51" s="630" t="s">
        <v>74</v>
      </c>
      <c r="B51" s="771">
        <f>'Detail Budget'!I178</f>
        <v>16458.400000000001</v>
      </c>
      <c r="C51" s="755">
        <f>'Detail Budget'!J178</f>
        <v>16952.2</v>
      </c>
      <c r="D51" s="166">
        <f>'Detail Budget'!K178</f>
        <v>17460.5</v>
      </c>
      <c r="E51" s="166">
        <f>'Detail Budget'!L178</f>
        <v>17984.400000000001</v>
      </c>
      <c r="F51" s="166">
        <f>'Detail Budget'!N178</f>
        <v>19079.7</v>
      </c>
      <c r="G51" s="730"/>
      <c r="H51" s="633">
        <f>'Detail Budget'!O178</f>
        <v>105919.59999999999</v>
      </c>
      <c r="I51" s="146"/>
    </row>
    <row r="52" spans="1:9" ht="18.75" customHeight="1" x14ac:dyDescent="0.25">
      <c r="A52" s="743"/>
      <c r="B52" s="772"/>
      <c r="C52" s="756"/>
      <c r="D52" s="167"/>
      <c r="E52" s="167"/>
      <c r="F52" s="167"/>
      <c r="G52" s="731"/>
      <c r="H52" s="634"/>
      <c r="I52" s="165"/>
    </row>
    <row r="53" spans="1:9" ht="16.5" customHeight="1" x14ac:dyDescent="0.25">
      <c r="A53" s="635" t="s">
        <v>167</v>
      </c>
      <c r="B53" s="773">
        <f t="shared" ref="B53:H53" si="0">B49+B51</f>
        <v>186042.4</v>
      </c>
      <c r="C53" s="757">
        <f t="shared" si="0"/>
        <v>186474.2</v>
      </c>
      <c r="D53" s="636">
        <f t="shared" si="0"/>
        <v>192065.5</v>
      </c>
      <c r="E53" s="636">
        <f t="shared" si="0"/>
        <v>197828.4</v>
      </c>
      <c r="F53" s="636">
        <f t="shared" si="0"/>
        <v>209876.7</v>
      </c>
      <c r="G53" s="732"/>
      <c r="H53" s="637">
        <f t="shared" si="0"/>
        <v>1175511.6000000001</v>
      </c>
      <c r="I53" s="168"/>
    </row>
    <row r="54" spans="1:9" ht="15.75" x14ac:dyDescent="0.25">
      <c r="A54" s="137"/>
      <c r="B54" s="137"/>
      <c r="C54" s="137"/>
      <c r="D54" s="137"/>
      <c r="E54" s="137"/>
      <c r="F54" s="137"/>
      <c r="G54" s="137"/>
      <c r="H54" s="137"/>
      <c r="I54" s="168"/>
    </row>
    <row r="55" spans="1:9" ht="15.75" x14ac:dyDescent="0.25">
      <c r="A55" s="169"/>
      <c r="B55" s="942" t="s">
        <v>168</v>
      </c>
      <c r="C55" s="803"/>
      <c r="D55" s="803"/>
      <c r="E55" s="803"/>
      <c r="F55" s="803"/>
      <c r="H55" s="137"/>
      <c r="I55" s="138"/>
    </row>
    <row r="56" spans="1:9" ht="15.75" x14ac:dyDescent="0.25">
      <c r="A56" s="169" t="s">
        <v>169</v>
      </c>
      <c r="B56" s="170" t="str">
        <f t="shared" ref="B56:F56" si="1">B4</f>
        <v>Thru Initial Engineerng</v>
      </c>
      <c r="C56" s="170" t="str">
        <f t="shared" si="1"/>
        <v>Thru PDR</v>
      </c>
      <c r="D56" s="170" t="str">
        <f t="shared" si="1"/>
        <v>Thru CDR</v>
      </c>
      <c r="E56" s="170" t="str">
        <f t="shared" si="1"/>
        <v>Thru IIV&amp;V</v>
      </c>
      <c r="F56" s="170" t="str">
        <f t="shared" si="1"/>
        <v>Thru FAT</v>
      </c>
      <c r="G56" s="713"/>
      <c r="H56" s="137"/>
      <c r="I56" s="138"/>
    </row>
    <row r="57" spans="1:9" ht="15.75" x14ac:dyDescent="0.25">
      <c r="A57" s="171" t="str">
        <f>'Detail Budget'!B11</f>
        <v>John Doe</v>
      </c>
      <c r="B57" s="172">
        <f>'Detail Budget'!Q11</f>
        <v>5</v>
      </c>
      <c r="C57" s="172">
        <f>'Detail Budget'!S11</f>
        <v>5</v>
      </c>
      <c r="D57" s="172">
        <f>'Detail Budget'!U11</f>
        <v>5</v>
      </c>
      <c r="E57" s="172">
        <f>'Detail Budget'!W11</f>
        <v>5</v>
      </c>
      <c r="F57" s="173">
        <f>'Detail Budget'!AA11</f>
        <v>5</v>
      </c>
      <c r="G57" s="173"/>
      <c r="H57" s="174" t="str">
        <f>'Detail Budget'!F11</f>
        <v>CAL</v>
      </c>
      <c r="I57" s="138"/>
    </row>
    <row r="58" spans="1:9" ht="15.75" x14ac:dyDescent="0.25">
      <c r="A58" s="171" t="str">
        <f>'Detail Budget'!B12</f>
        <v>Jane Doe</v>
      </c>
      <c r="B58" s="172">
        <f>'Detail Budget'!Q12</f>
        <v>5</v>
      </c>
      <c r="C58" s="172">
        <f>'Detail Budget'!S12</f>
        <v>5</v>
      </c>
      <c r="D58" s="172">
        <f>'Detail Budget'!U12</f>
        <v>5</v>
      </c>
      <c r="E58" s="172">
        <f>'Detail Budget'!W12</f>
        <v>5</v>
      </c>
      <c r="F58" s="173">
        <f>'Detail Budget'!AA12</f>
        <v>5</v>
      </c>
      <c r="G58" s="173"/>
      <c r="H58" s="174" t="str">
        <f>'Detail Budget'!F12</f>
        <v>CAL</v>
      </c>
      <c r="I58" s="138"/>
    </row>
    <row r="59" spans="1:9" ht="15.75" x14ac:dyDescent="0.25">
      <c r="A59" s="171" t="str">
        <f>'Detail Budget'!B13</f>
        <v>TBD</v>
      </c>
      <c r="B59" s="172">
        <f>'Detail Budget'!Q13</f>
        <v>5</v>
      </c>
      <c r="C59" s="172">
        <f>'Detail Budget'!S13</f>
        <v>5</v>
      </c>
      <c r="D59" s="172">
        <f>'Detail Budget'!U13</f>
        <v>5</v>
      </c>
      <c r="E59" s="172">
        <f>'Detail Budget'!W13</f>
        <v>5</v>
      </c>
      <c r="F59" s="173">
        <f>'Detail Budget'!AA13</f>
        <v>5</v>
      </c>
      <c r="G59" s="173"/>
      <c r="H59" s="174" t="str">
        <f>'Detail Budget'!F13</f>
        <v>CAL</v>
      </c>
      <c r="I59" s="138"/>
    </row>
    <row r="60" spans="1:9" ht="15.75" x14ac:dyDescent="0.25">
      <c r="A60" s="171">
        <f>'Detail Budget'!B14</f>
        <v>0</v>
      </c>
      <c r="B60" s="172">
        <f>'Detail Budget'!Q14</f>
        <v>0</v>
      </c>
      <c r="C60" s="172">
        <f>'Detail Budget'!S14</f>
        <v>0</v>
      </c>
      <c r="D60" s="172">
        <f>'Detail Budget'!U14</f>
        <v>0</v>
      </c>
      <c r="E60" s="172">
        <f>'Detail Budget'!W14</f>
        <v>0</v>
      </c>
      <c r="F60" s="173">
        <f>'Detail Budget'!AA14</f>
        <v>0</v>
      </c>
      <c r="G60" s="173"/>
      <c r="H60" s="174" t="str">
        <f>'Detail Budget'!F14</f>
        <v>CAL</v>
      </c>
      <c r="I60" s="138"/>
    </row>
    <row r="61" spans="1:9" ht="15.75" x14ac:dyDescent="0.25">
      <c r="A61" s="171">
        <f>'Detail Budget'!B15</f>
        <v>0</v>
      </c>
      <c r="B61" s="172">
        <f>'Detail Budget'!Q15</f>
        <v>0</v>
      </c>
      <c r="C61" s="172">
        <f>'Detail Budget'!S15</f>
        <v>0</v>
      </c>
      <c r="D61" s="172">
        <f>'Detail Budget'!U15</f>
        <v>0</v>
      </c>
      <c r="E61" s="172">
        <f>'Detail Budget'!W15</f>
        <v>0</v>
      </c>
      <c r="F61" s="173">
        <f>'Detail Budget'!AA15</f>
        <v>0</v>
      </c>
      <c r="G61" s="173"/>
      <c r="H61" s="174" t="str">
        <f>'Detail Budget'!F15</f>
        <v>CAL</v>
      </c>
      <c r="I61" s="138"/>
    </row>
    <row r="62" spans="1:9" ht="15.75" x14ac:dyDescent="0.25">
      <c r="A62" s="171">
        <f>'Detail Budget'!B16</f>
        <v>0</v>
      </c>
      <c r="B62" s="172">
        <f>'Detail Budget'!Q16</f>
        <v>0</v>
      </c>
      <c r="C62" s="172">
        <f>'Detail Budget'!S16</f>
        <v>0</v>
      </c>
      <c r="D62" s="172">
        <f>'Detail Budget'!U16</f>
        <v>0</v>
      </c>
      <c r="E62" s="172">
        <f>'Detail Budget'!W16</f>
        <v>0</v>
      </c>
      <c r="F62" s="173">
        <f>'Detail Budget'!AA16</f>
        <v>0</v>
      </c>
      <c r="G62" s="173"/>
      <c r="H62" s="174" t="str">
        <f>'Detail Budget'!F16</f>
        <v>CAL</v>
      </c>
      <c r="I62" s="138"/>
    </row>
    <row r="63" spans="1:9" ht="15.75" x14ac:dyDescent="0.25">
      <c r="A63" s="171">
        <f>'Detail Budget'!B17</f>
        <v>0</v>
      </c>
      <c r="B63" s="172">
        <f>'Detail Budget'!Q17</f>
        <v>0</v>
      </c>
      <c r="C63" s="172">
        <f>'Detail Budget'!S17</f>
        <v>0</v>
      </c>
      <c r="D63" s="172">
        <f>'Detail Budget'!U17</f>
        <v>0</v>
      </c>
      <c r="E63" s="172">
        <f>'Detail Budget'!W17</f>
        <v>0</v>
      </c>
      <c r="F63" s="173">
        <f>'Detail Budget'!AA17</f>
        <v>0</v>
      </c>
      <c r="G63" s="173"/>
      <c r="H63" s="174" t="str">
        <f>'Detail Budget'!F17</f>
        <v>CAL</v>
      </c>
      <c r="I63" s="138"/>
    </row>
    <row r="64" spans="1:9" ht="15.75" x14ac:dyDescent="0.25">
      <c r="A64" s="171">
        <f>'Detail Budget'!B18</f>
        <v>0</v>
      </c>
      <c r="B64" s="172">
        <f>'Detail Budget'!Q18</f>
        <v>0</v>
      </c>
      <c r="C64" s="172">
        <f>'Detail Budget'!S18</f>
        <v>0</v>
      </c>
      <c r="D64" s="172">
        <f>'Detail Budget'!U18</f>
        <v>0</v>
      </c>
      <c r="E64" s="172">
        <f>'Detail Budget'!W18</f>
        <v>0</v>
      </c>
      <c r="F64" s="173">
        <f>'Detail Budget'!AA18</f>
        <v>0</v>
      </c>
      <c r="G64" s="173"/>
      <c r="H64" s="174" t="str">
        <f>'Detail Budget'!F18</f>
        <v>CAL</v>
      </c>
      <c r="I64" s="138"/>
    </row>
    <row r="65" spans="1:9" ht="15.75" x14ac:dyDescent="0.25">
      <c r="A65" s="171">
        <f>'Detail Budget'!B19</f>
        <v>0</v>
      </c>
      <c r="B65" s="172">
        <f>'Detail Budget'!Q19</f>
        <v>0</v>
      </c>
      <c r="C65" s="172">
        <f>'Detail Budget'!S19</f>
        <v>0</v>
      </c>
      <c r="D65" s="172">
        <f>'Detail Budget'!U19</f>
        <v>0</v>
      </c>
      <c r="E65" s="172">
        <f>'Detail Budget'!W19</f>
        <v>0</v>
      </c>
      <c r="F65" s="173">
        <f>'Detail Budget'!AA19</f>
        <v>0</v>
      </c>
      <c r="G65" s="173"/>
      <c r="H65" s="174" t="str">
        <f>'Detail Budget'!F19</f>
        <v>CAL</v>
      </c>
      <c r="I65" s="138"/>
    </row>
    <row r="66" spans="1:9" ht="15.75" x14ac:dyDescent="0.25">
      <c r="A66" s="171">
        <f>'Detail Budget'!B20</f>
        <v>0</v>
      </c>
      <c r="B66" s="172">
        <f>'Detail Budget'!Q20</f>
        <v>0</v>
      </c>
      <c r="C66" s="172">
        <f>'Detail Budget'!S20</f>
        <v>0</v>
      </c>
      <c r="D66" s="172">
        <f>'Detail Budget'!U20</f>
        <v>0</v>
      </c>
      <c r="E66" s="172">
        <f>'Detail Budget'!W20</f>
        <v>0</v>
      </c>
      <c r="F66" s="173">
        <f>'Detail Budget'!AA20</f>
        <v>0</v>
      </c>
      <c r="G66" s="173"/>
      <c r="H66" s="174" t="str">
        <f>'Detail Budget'!F20</f>
        <v>CAL</v>
      </c>
      <c r="I66" s="138"/>
    </row>
    <row r="67" spans="1:9" ht="15.75" x14ac:dyDescent="0.25">
      <c r="A67" s="171">
        <f>'Detail Budget'!B21</f>
        <v>0</v>
      </c>
      <c r="B67" s="172">
        <f>'Detail Budget'!Q21</f>
        <v>0</v>
      </c>
      <c r="C67" s="172">
        <f>'Detail Budget'!S21</f>
        <v>0</v>
      </c>
      <c r="D67" s="172">
        <f>'Detail Budget'!U21</f>
        <v>0</v>
      </c>
      <c r="E67" s="172">
        <f>'Detail Budget'!W21</f>
        <v>0</v>
      </c>
      <c r="F67" s="173">
        <f>'Detail Budget'!AA21</f>
        <v>0</v>
      </c>
      <c r="G67" s="173"/>
      <c r="H67" s="174" t="str">
        <f>'Detail Budget'!F21</f>
        <v>CAL</v>
      </c>
      <c r="I67" s="138"/>
    </row>
    <row r="68" spans="1:9" ht="15.75" x14ac:dyDescent="0.25">
      <c r="A68" s="171">
        <f>'Detail Budget'!B22</f>
        <v>0</v>
      </c>
      <c r="B68" s="172">
        <f>'Detail Budget'!Q22</f>
        <v>0</v>
      </c>
      <c r="C68" s="172">
        <f>'Detail Budget'!S22</f>
        <v>0</v>
      </c>
      <c r="D68" s="172">
        <f>'Detail Budget'!U22</f>
        <v>0</v>
      </c>
      <c r="E68" s="172">
        <f>'Detail Budget'!W22</f>
        <v>0</v>
      </c>
      <c r="F68" s="173">
        <f>'Detail Budget'!AA22</f>
        <v>0</v>
      </c>
      <c r="G68" s="173"/>
      <c r="H68" s="174" t="str">
        <f>'Detail Budget'!F22</f>
        <v>CAL</v>
      </c>
      <c r="I68" s="138"/>
    </row>
    <row r="69" spans="1:9" ht="15.75" x14ac:dyDescent="0.25">
      <c r="A69" s="171">
        <f>'Detail Budget'!B23</f>
        <v>0</v>
      </c>
      <c r="B69" s="172">
        <f>'Detail Budget'!Q23</f>
        <v>0</v>
      </c>
      <c r="C69" s="172">
        <f>'Detail Budget'!S23</f>
        <v>0</v>
      </c>
      <c r="D69" s="172">
        <f>'Detail Budget'!U23</f>
        <v>0</v>
      </c>
      <c r="E69" s="172">
        <f>'Detail Budget'!W23</f>
        <v>0</v>
      </c>
      <c r="F69" s="173">
        <f>'Detail Budget'!AA23</f>
        <v>0</v>
      </c>
      <c r="G69" s="173"/>
      <c r="H69" s="174" t="str">
        <f>'Detail Budget'!F23</f>
        <v>CAL</v>
      </c>
      <c r="I69" s="138"/>
    </row>
    <row r="70" spans="1:9" ht="15.75" x14ac:dyDescent="0.25">
      <c r="A70" s="171">
        <f>'Detail Budget'!B24</f>
        <v>0</v>
      </c>
      <c r="B70" s="172">
        <f>'Detail Budget'!Q24</f>
        <v>0</v>
      </c>
      <c r="C70" s="172">
        <f>'Detail Budget'!S24</f>
        <v>0</v>
      </c>
      <c r="D70" s="172">
        <f>'Detail Budget'!U24</f>
        <v>0</v>
      </c>
      <c r="E70" s="172">
        <f>'Detail Budget'!W24</f>
        <v>0</v>
      </c>
      <c r="F70" s="173">
        <f>'Detail Budget'!AA24</f>
        <v>0</v>
      </c>
      <c r="G70" s="173"/>
      <c r="H70" s="174" t="str">
        <f>'Detail Budget'!F24</f>
        <v>CAL</v>
      </c>
      <c r="I70" s="138"/>
    </row>
    <row r="71" spans="1:9" ht="15.75" x14ac:dyDescent="0.25">
      <c r="A71" s="171">
        <f>'Detail Budget'!B25</f>
        <v>0</v>
      </c>
      <c r="B71" s="172">
        <f>'Detail Budget'!Q25</f>
        <v>0</v>
      </c>
      <c r="C71" s="172">
        <f>'Detail Budget'!S25</f>
        <v>0</v>
      </c>
      <c r="D71" s="172">
        <f>'Detail Budget'!U25</f>
        <v>0</v>
      </c>
      <c r="E71" s="172">
        <f>'Detail Budget'!W25</f>
        <v>0</v>
      </c>
      <c r="F71" s="173">
        <f>'Detail Budget'!AA25</f>
        <v>0</v>
      </c>
      <c r="G71" s="173"/>
      <c r="H71" s="174" t="str">
        <f>'Detail Budget'!F25</f>
        <v>CAL</v>
      </c>
      <c r="I71" s="138"/>
    </row>
    <row r="72" spans="1:9" ht="15.75" x14ac:dyDescent="0.25">
      <c r="A72" s="171">
        <f>'Detail Budget'!B26</f>
        <v>0</v>
      </c>
      <c r="B72" s="172">
        <f>'Detail Budget'!Q26</f>
        <v>0</v>
      </c>
      <c r="C72" s="172">
        <f>'Detail Budget'!S26</f>
        <v>0</v>
      </c>
      <c r="D72" s="172">
        <f>'Detail Budget'!U26</f>
        <v>0</v>
      </c>
      <c r="E72" s="172">
        <f>'Detail Budget'!W26</f>
        <v>0</v>
      </c>
      <c r="F72" s="173">
        <f>'Detail Budget'!AA26</f>
        <v>0</v>
      </c>
      <c r="G72" s="173"/>
      <c r="H72" s="174" t="str">
        <f>'Detail Budget'!F26</f>
        <v>CAL</v>
      </c>
      <c r="I72" s="138"/>
    </row>
    <row r="73" spans="1:9" ht="15.75" x14ac:dyDescent="0.25">
      <c r="A73" s="171">
        <f>'Detail Budget'!B27</f>
        <v>0</v>
      </c>
      <c r="B73" s="172">
        <f>'Detail Budget'!Q27</f>
        <v>0</v>
      </c>
      <c r="C73" s="172">
        <f>'Detail Budget'!S27</f>
        <v>0</v>
      </c>
      <c r="D73" s="172">
        <f>'Detail Budget'!U27</f>
        <v>0</v>
      </c>
      <c r="E73" s="172">
        <f>'Detail Budget'!W27</f>
        <v>0</v>
      </c>
      <c r="F73" s="173">
        <f>'Detail Budget'!AA27</f>
        <v>0</v>
      </c>
      <c r="G73" s="173"/>
      <c r="H73" s="174" t="str">
        <f>'Detail Budget'!F27</f>
        <v>CAL</v>
      </c>
      <c r="I73" s="138"/>
    </row>
    <row r="74" spans="1:9" ht="15.75" x14ac:dyDescent="0.25">
      <c r="A74" s="171">
        <f>'Detail Budget'!B28</f>
        <v>0</v>
      </c>
      <c r="B74" s="172">
        <f>'Detail Budget'!Q28</f>
        <v>0</v>
      </c>
      <c r="C74" s="172">
        <f>'Detail Budget'!S28</f>
        <v>0</v>
      </c>
      <c r="D74" s="172">
        <f>'Detail Budget'!U28</f>
        <v>0</v>
      </c>
      <c r="E74" s="172">
        <f>'Detail Budget'!W28</f>
        <v>0</v>
      </c>
      <c r="F74" s="173">
        <f>'Detail Budget'!AA28</f>
        <v>0</v>
      </c>
      <c r="G74" s="173"/>
      <c r="H74" s="174" t="str">
        <f>'Detail Budget'!F28</f>
        <v>CAL</v>
      </c>
      <c r="I74" s="138"/>
    </row>
    <row r="75" spans="1:9" ht="15.75" x14ac:dyDescent="0.25">
      <c r="A75" s="171">
        <f>'Detail Budget'!B29</f>
        <v>0</v>
      </c>
      <c r="B75" s="172">
        <f>'Detail Budget'!Q29</f>
        <v>0</v>
      </c>
      <c r="C75" s="172">
        <f>'Detail Budget'!S29</f>
        <v>0</v>
      </c>
      <c r="D75" s="172">
        <f>'Detail Budget'!U29</f>
        <v>0</v>
      </c>
      <c r="E75" s="172">
        <f>'Detail Budget'!W29</f>
        <v>0</v>
      </c>
      <c r="F75" s="173">
        <f>'Detail Budget'!AA29</f>
        <v>0</v>
      </c>
      <c r="G75" s="173"/>
      <c r="H75" s="174" t="str">
        <f>'Detail Budget'!F29</f>
        <v>CAL</v>
      </c>
      <c r="I75" s="138"/>
    </row>
    <row r="76" spans="1:9" ht="15.75" x14ac:dyDescent="0.25">
      <c r="A76" s="171">
        <f>'Detail Budget'!B30</f>
        <v>0</v>
      </c>
      <c r="B76" s="172">
        <f>'Detail Budget'!Q30</f>
        <v>0</v>
      </c>
      <c r="C76" s="172">
        <f>'Detail Budget'!S30</f>
        <v>0</v>
      </c>
      <c r="D76" s="172">
        <f>'Detail Budget'!U30</f>
        <v>0</v>
      </c>
      <c r="E76" s="172">
        <f>'Detail Budget'!W30</f>
        <v>0</v>
      </c>
      <c r="F76" s="173">
        <f>'Detail Budget'!AA30</f>
        <v>0</v>
      </c>
      <c r="G76" s="173"/>
      <c r="H76" s="174" t="str">
        <f>'Detail Budget'!F30</f>
        <v>CAL</v>
      </c>
      <c r="I76" s="138"/>
    </row>
    <row r="77" spans="1:9" ht="15.75" x14ac:dyDescent="0.25">
      <c r="A77" s="171"/>
      <c r="B77" s="176"/>
      <c r="C77" s="176"/>
      <c r="D77" s="176"/>
      <c r="E77" s="176"/>
      <c r="F77" s="80"/>
      <c r="G77" s="87"/>
      <c r="I77" s="138"/>
    </row>
    <row r="78" spans="1:9" ht="15.75" x14ac:dyDescent="0.25">
      <c r="A78" s="171"/>
      <c r="B78" s="176"/>
      <c r="C78" s="176"/>
      <c r="D78" s="176"/>
      <c r="E78" s="176"/>
      <c r="F78" s="80"/>
      <c r="G78" s="87"/>
      <c r="I78" s="138"/>
    </row>
    <row r="79" spans="1:9" ht="15.75" x14ac:dyDescent="0.25">
      <c r="A79" s="171"/>
      <c r="B79" s="176"/>
      <c r="C79" s="176"/>
      <c r="D79" s="176"/>
      <c r="E79" s="176"/>
      <c r="F79" s="80"/>
      <c r="G79" s="87"/>
      <c r="I79" s="138"/>
    </row>
    <row r="80" spans="1:9" ht="15.75" x14ac:dyDescent="0.25">
      <c r="A80" s="138"/>
      <c r="B80" s="138"/>
      <c r="C80" s="138"/>
      <c r="D80" s="138"/>
      <c r="E80" s="138"/>
      <c r="F80" s="138"/>
      <c r="G80" s="138"/>
      <c r="H80" s="138"/>
      <c r="I80" s="138"/>
    </row>
    <row r="81" spans="1:9" ht="15.75" x14ac:dyDescent="0.25">
      <c r="A81" s="138"/>
      <c r="B81" s="138"/>
      <c r="C81" s="138"/>
      <c r="D81" s="138"/>
      <c r="E81" s="138"/>
      <c r="F81" s="138"/>
      <c r="G81" s="138"/>
      <c r="H81" s="138"/>
      <c r="I81" s="138"/>
    </row>
    <row r="82" spans="1:9" ht="15.75" x14ac:dyDescent="0.25">
      <c r="A82" s="138"/>
      <c r="B82" s="138"/>
      <c r="C82" s="138"/>
      <c r="D82" s="138"/>
      <c r="E82" s="138"/>
      <c r="F82" s="138"/>
      <c r="G82" s="138"/>
      <c r="H82" s="138"/>
      <c r="I82" s="138"/>
    </row>
    <row r="83" spans="1:9" ht="15.75" x14ac:dyDescent="0.25">
      <c r="A83" s="138"/>
      <c r="B83" s="138"/>
      <c r="C83" s="138"/>
      <c r="D83" s="138"/>
      <c r="E83" s="138"/>
      <c r="F83" s="138"/>
      <c r="G83" s="138"/>
      <c r="H83" s="138"/>
      <c r="I83" s="138"/>
    </row>
    <row r="84" spans="1:9" ht="15.75" x14ac:dyDescent="0.25">
      <c r="A84" s="138"/>
      <c r="B84" s="138"/>
      <c r="C84" s="138"/>
      <c r="D84" s="138"/>
      <c r="E84" s="138"/>
      <c r="F84" s="138"/>
      <c r="G84" s="138"/>
      <c r="H84" s="138"/>
      <c r="I84" s="138"/>
    </row>
    <row r="85" spans="1:9" ht="15.75" x14ac:dyDescent="0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5.75" x14ac:dyDescent="0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5.75" x14ac:dyDescent="0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5.75" x14ac:dyDescent="0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5.75" x14ac:dyDescent="0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5.75" x14ac:dyDescent="0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5.75" x14ac:dyDescent="0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5.75" x14ac:dyDescent="0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5.75" x14ac:dyDescent="0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5.75" x14ac:dyDescent="0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5.75" x14ac:dyDescent="0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5.75" x14ac:dyDescent="0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5.75" x14ac:dyDescent="0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5.75" x14ac:dyDescent="0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5.75" x14ac:dyDescent="0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5.75" x14ac:dyDescent="0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5.75" x14ac:dyDescent="0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5.75" x14ac:dyDescent="0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5.75" x14ac:dyDescent="0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5.75" x14ac:dyDescent="0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5.75" x14ac:dyDescent="0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5.75" x14ac:dyDescent="0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5.75" x14ac:dyDescent="0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5.75" x14ac:dyDescent="0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5.75" x14ac:dyDescent="0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5.75" x14ac:dyDescent="0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5.75" x14ac:dyDescent="0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5.75" x14ac:dyDescent="0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5.75" x14ac:dyDescent="0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5.75" x14ac:dyDescent="0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5.75" x14ac:dyDescent="0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5.75" x14ac:dyDescent="0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5.75" x14ac:dyDescent="0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5.75" x14ac:dyDescent="0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5.75" x14ac:dyDescent="0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5.75" x14ac:dyDescent="0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5.75" x14ac:dyDescent="0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5.75" x14ac:dyDescent="0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5.75" x14ac:dyDescent="0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5.75" x14ac:dyDescent="0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5.75" x14ac:dyDescent="0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5.75" x14ac:dyDescent="0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5.75" x14ac:dyDescent="0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5.75" x14ac:dyDescent="0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5.75" x14ac:dyDescent="0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5.75" x14ac:dyDescent="0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5.75" x14ac:dyDescent="0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5.75" x14ac:dyDescent="0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5.75" x14ac:dyDescent="0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5.75" x14ac:dyDescent="0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5.75" x14ac:dyDescent="0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5.75" x14ac:dyDescent="0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5.75" x14ac:dyDescent="0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5.75" x14ac:dyDescent="0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5.75" x14ac:dyDescent="0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5.75" x14ac:dyDescent="0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5.75" x14ac:dyDescent="0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5.75" x14ac:dyDescent="0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5.75" x14ac:dyDescent="0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5.75" x14ac:dyDescent="0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5.75" x14ac:dyDescent="0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5.75" x14ac:dyDescent="0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5.75" x14ac:dyDescent="0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5.75" x14ac:dyDescent="0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5.75" x14ac:dyDescent="0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5.75" x14ac:dyDescent="0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5.75" x14ac:dyDescent="0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5.75" x14ac:dyDescent="0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5.75" x14ac:dyDescent="0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5.75" x14ac:dyDescent="0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5.75" x14ac:dyDescent="0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5.75" x14ac:dyDescent="0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5.75" x14ac:dyDescent="0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5.75" x14ac:dyDescent="0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5.75" x14ac:dyDescent="0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5.75" x14ac:dyDescent="0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5.75" x14ac:dyDescent="0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5.75" x14ac:dyDescent="0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5.75" x14ac:dyDescent="0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5.75" x14ac:dyDescent="0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5.75" x14ac:dyDescent="0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5.75" x14ac:dyDescent="0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5.75" x14ac:dyDescent="0.25">
      <c r="A167" s="138"/>
      <c r="B167" s="138"/>
      <c r="C167" s="138"/>
      <c r="D167" s="138"/>
      <c r="E167" s="138"/>
      <c r="F167" s="138"/>
      <c r="G167" s="138"/>
      <c r="H167" s="138"/>
      <c r="I167" s="138"/>
    </row>
    <row r="168" spans="1:9" ht="15.75" x14ac:dyDescent="0.25">
      <c r="A168" s="138"/>
      <c r="B168" s="138"/>
      <c r="C168" s="138"/>
      <c r="D168" s="138"/>
      <c r="E168" s="138"/>
      <c r="F168" s="138"/>
      <c r="G168" s="138"/>
      <c r="H168" s="138"/>
      <c r="I168" s="138"/>
    </row>
    <row r="169" spans="1:9" ht="15.75" x14ac:dyDescent="0.25">
      <c r="A169" s="138"/>
      <c r="B169" s="138"/>
      <c r="C169" s="138"/>
      <c r="D169" s="138"/>
      <c r="E169" s="138"/>
      <c r="F169" s="138"/>
      <c r="G169" s="138"/>
      <c r="H169" s="138"/>
      <c r="I169" s="138"/>
    </row>
    <row r="170" spans="1:9" ht="15.75" x14ac:dyDescent="0.25">
      <c r="A170" s="138"/>
      <c r="B170" s="138"/>
      <c r="C170" s="138"/>
      <c r="D170" s="138"/>
      <c r="E170" s="138"/>
      <c r="F170" s="138"/>
      <c r="G170" s="138"/>
      <c r="H170" s="138"/>
      <c r="I170" s="138"/>
    </row>
    <row r="171" spans="1:9" ht="15.75" x14ac:dyDescent="0.25">
      <c r="A171" s="138"/>
      <c r="B171" s="138"/>
      <c r="C171" s="138"/>
      <c r="D171" s="138"/>
      <c r="E171" s="138"/>
      <c r="F171" s="138"/>
      <c r="G171" s="138"/>
      <c r="H171" s="138"/>
      <c r="I171" s="138"/>
    </row>
    <row r="172" spans="1:9" ht="15.75" x14ac:dyDescent="0.25">
      <c r="A172" s="138"/>
      <c r="B172" s="138"/>
      <c r="C172" s="138"/>
      <c r="D172" s="138"/>
      <c r="E172" s="138"/>
      <c r="F172" s="138"/>
      <c r="G172" s="138"/>
      <c r="H172" s="138"/>
      <c r="I172" s="138"/>
    </row>
    <row r="173" spans="1:9" ht="15.75" x14ac:dyDescent="0.25">
      <c r="A173" s="138"/>
      <c r="B173" s="138"/>
      <c r="C173" s="138"/>
      <c r="D173" s="138"/>
      <c r="E173" s="138"/>
      <c r="F173" s="138"/>
      <c r="G173" s="138"/>
      <c r="H173" s="138"/>
      <c r="I173" s="138"/>
    </row>
    <row r="174" spans="1:9" ht="15.75" x14ac:dyDescent="0.25">
      <c r="A174" s="138"/>
      <c r="B174" s="138"/>
      <c r="C174" s="138"/>
      <c r="D174" s="138"/>
      <c r="E174" s="138"/>
      <c r="F174" s="138"/>
      <c r="G174" s="138"/>
      <c r="H174" s="138"/>
      <c r="I174" s="138"/>
    </row>
    <row r="175" spans="1:9" ht="15.75" x14ac:dyDescent="0.25">
      <c r="A175" s="138"/>
      <c r="B175" s="138"/>
      <c r="C175" s="138"/>
      <c r="D175" s="138"/>
      <c r="E175" s="138"/>
      <c r="F175" s="138"/>
      <c r="G175" s="138"/>
      <c r="H175" s="138"/>
      <c r="I175" s="138"/>
    </row>
    <row r="176" spans="1:9" ht="15.75" x14ac:dyDescent="0.25">
      <c r="A176" s="138"/>
      <c r="B176" s="138"/>
      <c r="C176" s="138"/>
      <c r="D176" s="138"/>
      <c r="E176" s="138"/>
      <c r="F176" s="138"/>
      <c r="G176" s="138"/>
      <c r="H176" s="138"/>
      <c r="I176" s="138"/>
    </row>
    <row r="177" spans="1:9" ht="15.75" x14ac:dyDescent="0.25">
      <c r="A177" s="138"/>
      <c r="B177" s="138"/>
      <c r="C177" s="138"/>
      <c r="D177" s="138"/>
      <c r="E177" s="138"/>
      <c r="F177" s="138"/>
      <c r="G177" s="138"/>
      <c r="H177" s="138"/>
      <c r="I177" s="138"/>
    </row>
    <row r="178" spans="1:9" ht="15.75" x14ac:dyDescent="0.25">
      <c r="A178" s="180"/>
      <c r="B178" s="180"/>
      <c r="C178" s="180"/>
      <c r="D178" s="180"/>
      <c r="E178" s="180"/>
      <c r="F178" s="180"/>
      <c r="G178" s="180"/>
      <c r="H178" s="180"/>
      <c r="I178" s="180"/>
    </row>
    <row r="179" spans="1:9" ht="15.75" x14ac:dyDescent="0.25">
      <c r="A179" s="180"/>
      <c r="B179" s="180"/>
      <c r="C179" s="180"/>
      <c r="D179" s="180"/>
      <c r="E179" s="180"/>
      <c r="F179" s="180"/>
      <c r="G179" s="180"/>
      <c r="H179" s="180"/>
      <c r="I179" s="180"/>
    </row>
    <row r="180" spans="1:9" ht="15.75" x14ac:dyDescent="0.25">
      <c r="A180" s="180"/>
      <c r="B180" s="180"/>
      <c r="C180" s="180"/>
      <c r="D180" s="180"/>
      <c r="E180" s="180"/>
      <c r="F180" s="180"/>
      <c r="G180" s="180"/>
      <c r="H180" s="180"/>
      <c r="I180" s="180"/>
    </row>
    <row r="181" spans="1:9" ht="15.75" x14ac:dyDescent="0.25">
      <c r="A181" s="180"/>
      <c r="B181" s="180"/>
      <c r="C181" s="180"/>
      <c r="D181" s="180"/>
      <c r="E181" s="180"/>
      <c r="F181" s="180"/>
      <c r="G181" s="180"/>
      <c r="H181" s="180"/>
      <c r="I181" s="180"/>
    </row>
    <row r="182" spans="1:9" ht="15.75" x14ac:dyDescent="0.25">
      <c r="A182" s="180"/>
      <c r="B182" s="180"/>
      <c r="C182" s="180"/>
      <c r="D182" s="180"/>
      <c r="E182" s="180"/>
      <c r="F182" s="180"/>
      <c r="G182" s="180"/>
      <c r="H182" s="180"/>
      <c r="I182" s="180"/>
    </row>
    <row r="183" spans="1:9" ht="15.75" x14ac:dyDescent="0.25">
      <c r="A183" s="180"/>
      <c r="B183" s="180"/>
      <c r="C183" s="180"/>
      <c r="D183" s="180"/>
      <c r="E183" s="180"/>
      <c r="F183" s="180"/>
      <c r="G183" s="180"/>
      <c r="H183" s="180"/>
      <c r="I183" s="180"/>
    </row>
    <row r="184" spans="1:9" ht="15.75" x14ac:dyDescent="0.25">
      <c r="A184" s="180"/>
      <c r="B184" s="180"/>
      <c r="C184" s="180"/>
      <c r="D184" s="180"/>
      <c r="E184" s="180"/>
      <c r="F184" s="180"/>
      <c r="G184" s="180"/>
      <c r="H184" s="180"/>
      <c r="I184" s="180"/>
    </row>
    <row r="185" spans="1:9" ht="15.75" x14ac:dyDescent="0.25">
      <c r="A185" s="180"/>
      <c r="B185" s="180"/>
      <c r="C185" s="180"/>
      <c r="D185" s="180"/>
      <c r="E185" s="180"/>
      <c r="F185" s="180"/>
      <c r="G185" s="180"/>
      <c r="H185" s="180"/>
      <c r="I185" s="180"/>
    </row>
    <row r="186" spans="1:9" ht="15.75" x14ac:dyDescent="0.25">
      <c r="A186" s="180"/>
      <c r="B186" s="180"/>
      <c r="C186" s="180"/>
      <c r="D186" s="180"/>
      <c r="E186" s="180"/>
      <c r="F186" s="180"/>
      <c r="G186" s="180"/>
      <c r="H186" s="180"/>
      <c r="I186" s="180"/>
    </row>
    <row r="187" spans="1:9" ht="15.75" x14ac:dyDescent="0.25">
      <c r="A187" s="180"/>
      <c r="B187" s="180"/>
      <c r="C187" s="180"/>
      <c r="D187" s="180"/>
      <c r="E187" s="180"/>
      <c r="F187" s="180"/>
      <c r="G187" s="180"/>
      <c r="H187" s="180"/>
      <c r="I187" s="180"/>
    </row>
    <row r="188" spans="1:9" ht="15.75" x14ac:dyDescent="0.25">
      <c r="A188" s="180"/>
      <c r="B188" s="180"/>
      <c r="C188" s="180"/>
      <c r="D188" s="180"/>
      <c r="E188" s="180"/>
      <c r="F188" s="180"/>
      <c r="G188" s="180"/>
      <c r="H188" s="180"/>
      <c r="I188" s="180"/>
    </row>
    <row r="189" spans="1:9" ht="15.75" x14ac:dyDescent="0.25">
      <c r="A189" s="180"/>
      <c r="B189" s="180"/>
      <c r="C189" s="180"/>
      <c r="D189" s="180"/>
      <c r="E189" s="180"/>
      <c r="F189" s="180"/>
      <c r="G189" s="180"/>
      <c r="H189" s="180"/>
      <c r="I189" s="180"/>
    </row>
    <row r="190" spans="1:9" ht="15.75" x14ac:dyDescent="0.25">
      <c r="A190" s="180"/>
      <c r="B190" s="180"/>
      <c r="C190" s="180"/>
      <c r="D190" s="180"/>
      <c r="E190" s="180"/>
      <c r="F190" s="180"/>
      <c r="G190" s="180"/>
      <c r="H190" s="180"/>
      <c r="I190" s="180"/>
    </row>
    <row r="191" spans="1:9" ht="15.75" x14ac:dyDescent="0.25">
      <c r="A191" s="180"/>
      <c r="B191" s="180"/>
      <c r="C191" s="180"/>
      <c r="D191" s="180"/>
      <c r="E191" s="180"/>
      <c r="F191" s="180"/>
      <c r="G191" s="180"/>
      <c r="H191" s="180"/>
      <c r="I191" s="180"/>
    </row>
    <row r="192" spans="1:9" ht="15.75" x14ac:dyDescent="0.25">
      <c r="A192" s="180"/>
      <c r="B192" s="180"/>
      <c r="C192" s="180"/>
      <c r="D192" s="180"/>
      <c r="E192" s="180"/>
      <c r="F192" s="180"/>
      <c r="G192" s="180"/>
      <c r="H192" s="180"/>
      <c r="I192" s="180"/>
    </row>
    <row r="193" spans="1:9" ht="15.75" x14ac:dyDescent="0.25">
      <c r="A193" s="180"/>
      <c r="B193" s="180"/>
      <c r="C193" s="180"/>
      <c r="D193" s="180"/>
      <c r="E193" s="180"/>
      <c r="F193" s="180"/>
      <c r="G193" s="180"/>
      <c r="H193" s="180"/>
      <c r="I193" s="180"/>
    </row>
    <row r="194" spans="1:9" ht="15.75" x14ac:dyDescent="0.25">
      <c r="A194" s="180"/>
      <c r="B194" s="180"/>
      <c r="C194" s="180"/>
      <c r="D194" s="180"/>
      <c r="E194" s="180"/>
      <c r="F194" s="180"/>
      <c r="G194" s="180"/>
      <c r="H194" s="180"/>
      <c r="I194" s="180"/>
    </row>
    <row r="195" spans="1:9" ht="15.75" x14ac:dyDescent="0.25">
      <c r="A195" s="180"/>
      <c r="B195" s="180"/>
      <c r="C195" s="180"/>
      <c r="D195" s="180"/>
      <c r="E195" s="180"/>
      <c r="F195" s="180"/>
      <c r="G195" s="180"/>
      <c r="H195" s="180"/>
      <c r="I195" s="180"/>
    </row>
    <row r="196" spans="1:9" ht="15.75" x14ac:dyDescent="0.25">
      <c r="A196" s="180"/>
      <c r="B196" s="180"/>
      <c r="C196" s="180"/>
      <c r="D196" s="180"/>
      <c r="E196" s="180"/>
      <c r="F196" s="180"/>
      <c r="G196" s="180"/>
      <c r="H196" s="180"/>
      <c r="I196" s="180"/>
    </row>
    <row r="197" spans="1:9" ht="15.75" x14ac:dyDescent="0.25">
      <c r="A197" s="180"/>
      <c r="B197" s="180"/>
      <c r="C197" s="180"/>
      <c r="D197" s="180"/>
      <c r="E197" s="180"/>
      <c r="F197" s="180"/>
      <c r="G197" s="180"/>
      <c r="H197" s="180"/>
      <c r="I197" s="180"/>
    </row>
    <row r="198" spans="1:9" ht="15.75" x14ac:dyDescent="0.25">
      <c r="A198" s="180"/>
      <c r="B198" s="180"/>
      <c r="C198" s="180"/>
      <c r="D198" s="180"/>
      <c r="E198" s="180"/>
      <c r="F198" s="180"/>
      <c r="G198" s="180"/>
      <c r="H198" s="180"/>
      <c r="I198" s="180"/>
    </row>
    <row r="199" spans="1:9" ht="15.75" x14ac:dyDescent="0.25">
      <c r="A199" s="180"/>
      <c r="B199" s="180"/>
      <c r="C199" s="180"/>
      <c r="D199" s="180"/>
      <c r="E199" s="180"/>
      <c r="F199" s="180"/>
      <c r="G199" s="180"/>
      <c r="H199" s="180"/>
      <c r="I199" s="180"/>
    </row>
    <row r="200" spans="1:9" ht="15.75" x14ac:dyDescent="0.25">
      <c r="A200" s="180"/>
      <c r="B200" s="180"/>
      <c r="C200" s="180"/>
      <c r="D200" s="180"/>
      <c r="E200" s="180"/>
      <c r="F200" s="180"/>
      <c r="G200" s="180"/>
      <c r="H200" s="180"/>
      <c r="I200" s="180"/>
    </row>
    <row r="201" spans="1:9" ht="15.75" x14ac:dyDescent="0.25">
      <c r="A201" s="180"/>
      <c r="B201" s="180"/>
      <c r="C201" s="180"/>
      <c r="D201" s="180"/>
      <c r="E201" s="180"/>
      <c r="F201" s="180"/>
      <c r="G201" s="180"/>
      <c r="H201" s="180"/>
      <c r="I201" s="180"/>
    </row>
    <row r="202" spans="1:9" ht="15.75" x14ac:dyDescent="0.25">
      <c r="A202" s="180"/>
      <c r="B202" s="180"/>
      <c r="C202" s="180"/>
      <c r="D202" s="180"/>
      <c r="E202" s="180"/>
      <c r="F202" s="180"/>
      <c r="G202" s="180"/>
      <c r="H202" s="180"/>
      <c r="I202" s="180"/>
    </row>
    <row r="203" spans="1:9" ht="15.75" x14ac:dyDescent="0.25">
      <c r="A203" s="180"/>
      <c r="B203" s="180"/>
      <c r="C203" s="180"/>
      <c r="D203" s="180"/>
      <c r="E203" s="180"/>
      <c r="F203" s="180"/>
      <c r="G203" s="180"/>
      <c r="H203" s="180"/>
      <c r="I203" s="180"/>
    </row>
    <row r="204" spans="1:9" ht="15.75" x14ac:dyDescent="0.25">
      <c r="A204" s="180"/>
      <c r="B204" s="180"/>
      <c r="C204" s="180"/>
      <c r="D204" s="180"/>
      <c r="E204" s="180"/>
      <c r="F204" s="180"/>
      <c r="G204" s="180"/>
      <c r="H204" s="180"/>
      <c r="I204" s="180"/>
    </row>
    <row r="205" spans="1:9" ht="15.75" x14ac:dyDescent="0.25">
      <c r="A205" s="180"/>
      <c r="B205" s="180"/>
      <c r="C205" s="180"/>
      <c r="D205" s="180"/>
      <c r="E205" s="180"/>
      <c r="F205" s="180"/>
      <c r="G205" s="180"/>
      <c r="H205" s="180"/>
      <c r="I205" s="180"/>
    </row>
    <row r="206" spans="1:9" ht="15.75" x14ac:dyDescent="0.25">
      <c r="A206" s="180"/>
      <c r="B206" s="180"/>
      <c r="C206" s="180"/>
      <c r="D206" s="180"/>
      <c r="E206" s="180"/>
      <c r="F206" s="180"/>
      <c r="G206" s="180"/>
      <c r="H206" s="180"/>
      <c r="I206" s="180"/>
    </row>
    <row r="207" spans="1:9" ht="15.75" x14ac:dyDescent="0.25">
      <c r="A207" s="180"/>
      <c r="B207" s="180"/>
      <c r="C207" s="180"/>
      <c r="D207" s="180"/>
      <c r="E207" s="180"/>
      <c r="F207" s="180"/>
      <c r="G207" s="180"/>
      <c r="H207" s="180"/>
      <c r="I207" s="180"/>
    </row>
    <row r="208" spans="1:9" ht="15.75" x14ac:dyDescent="0.25">
      <c r="A208" s="180"/>
      <c r="B208" s="180"/>
      <c r="C208" s="180"/>
      <c r="D208" s="180"/>
      <c r="E208" s="180"/>
      <c r="F208" s="180"/>
      <c r="G208" s="180"/>
      <c r="H208" s="180"/>
      <c r="I208" s="180"/>
    </row>
    <row r="209" spans="1:9" ht="15.75" x14ac:dyDescent="0.25">
      <c r="A209" s="180"/>
      <c r="B209" s="180"/>
      <c r="C209" s="180"/>
      <c r="D209" s="180"/>
      <c r="E209" s="180"/>
      <c r="F209" s="180"/>
      <c r="G209" s="180"/>
      <c r="H209" s="180"/>
      <c r="I209" s="180"/>
    </row>
    <row r="210" spans="1:9" ht="15.75" x14ac:dyDescent="0.25">
      <c r="A210" s="180"/>
      <c r="B210" s="180"/>
      <c r="C210" s="180"/>
      <c r="D210" s="180"/>
      <c r="E210" s="180"/>
      <c r="F210" s="180"/>
      <c r="G210" s="180"/>
      <c r="H210" s="180"/>
      <c r="I210" s="180"/>
    </row>
    <row r="211" spans="1:9" ht="15.75" x14ac:dyDescent="0.25">
      <c r="A211" s="180"/>
      <c r="B211" s="180"/>
      <c r="C211" s="180"/>
      <c r="D211" s="180"/>
      <c r="E211" s="180"/>
      <c r="F211" s="180"/>
      <c r="G211" s="180"/>
      <c r="H211" s="180"/>
      <c r="I211" s="180"/>
    </row>
    <row r="212" spans="1:9" ht="15.75" x14ac:dyDescent="0.25">
      <c r="A212" s="180"/>
      <c r="B212" s="180"/>
      <c r="C212" s="180"/>
      <c r="D212" s="180"/>
      <c r="E212" s="180"/>
      <c r="F212" s="180"/>
      <c r="G212" s="180"/>
      <c r="H212" s="180"/>
      <c r="I212" s="180"/>
    </row>
    <row r="213" spans="1:9" ht="15.75" x14ac:dyDescent="0.25">
      <c r="A213" s="180"/>
      <c r="B213" s="180"/>
      <c r="C213" s="180"/>
      <c r="D213" s="180"/>
      <c r="E213" s="180"/>
      <c r="F213" s="180"/>
      <c r="G213" s="180"/>
      <c r="H213" s="180"/>
      <c r="I213" s="180"/>
    </row>
    <row r="214" spans="1:9" ht="15.75" x14ac:dyDescent="0.25">
      <c r="A214" s="180"/>
      <c r="B214" s="180"/>
      <c r="C214" s="180"/>
      <c r="D214" s="180"/>
      <c r="E214" s="180"/>
      <c r="F214" s="180"/>
      <c r="G214" s="180"/>
      <c r="H214" s="180"/>
      <c r="I214" s="180"/>
    </row>
    <row r="215" spans="1:9" ht="15.75" x14ac:dyDescent="0.25">
      <c r="A215" s="180"/>
      <c r="B215" s="180"/>
      <c r="C215" s="180"/>
      <c r="D215" s="180"/>
      <c r="E215" s="180"/>
      <c r="F215" s="180"/>
      <c r="G215" s="180"/>
      <c r="H215" s="180"/>
      <c r="I215" s="180"/>
    </row>
    <row r="216" spans="1:9" ht="15.75" x14ac:dyDescent="0.25">
      <c r="A216" s="180"/>
      <c r="B216" s="180"/>
      <c r="C216" s="180"/>
      <c r="D216" s="180"/>
      <c r="E216" s="180"/>
      <c r="F216" s="180"/>
      <c r="G216" s="180"/>
      <c r="H216" s="180"/>
      <c r="I216" s="180"/>
    </row>
    <row r="217" spans="1:9" ht="15.75" x14ac:dyDescent="0.25">
      <c r="A217" s="180"/>
      <c r="B217" s="180"/>
      <c r="C217" s="180"/>
      <c r="D217" s="180"/>
      <c r="E217" s="180"/>
      <c r="F217" s="180"/>
      <c r="G217" s="180"/>
      <c r="H217" s="180"/>
      <c r="I217" s="180"/>
    </row>
    <row r="218" spans="1:9" ht="15.75" x14ac:dyDescent="0.25">
      <c r="A218" s="180"/>
      <c r="B218" s="180"/>
      <c r="C218" s="180"/>
      <c r="D218" s="180"/>
      <c r="E218" s="180"/>
      <c r="F218" s="180"/>
      <c r="G218" s="180"/>
      <c r="H218" s="180"/>
      <c r="I218" s="180"/>
    </row>
    <row r="219" spans="1:9" ht="15.75" x14ac:dyDescent="0.25">
      <c r="A219" s="180"/>
      <c r="B219" s="180"/>
      <c r="C219" s="180"/>
      <c r="D219" s="180"/>
      <c r="E219" s="180"/>
      <c r="F219" s="180"/>
      <c r="G219" s="180"/>
      <c r="H219" s="180"/>
      <c r="I219" s="180"/>
    </row>
    <row r="220" spans="1:9" ht="15.75" x14ac:dyDescent="0.25">
      <c r="A220" s="180"/>
      <c r="B220" s="180"/>
      <c r="C220" s="180"/>
      <c r="D220" s="180"/>
      <c r="E220" s="180"/>
      <c r="F220" s="180"/>
      <c r="G220" s="180"/>
      <c r="H220" s="180"/>
      <c r="I220" s="180"/>
    </row>
    <row r="221" spans="1:9" ht="15.75" x14ac:dyDescent="0.25">
      <c r="A221" s="180"/>
      <c r="B221" s="180"/>
      <c r="C221" s="180"/>
      <c r="D221" s="180"/>
      <c r="E221" s="180"/>
      <c r="F221" s="180"/>
      <c r="G221" s="180"/>
      <c r="H221" s="180"/>
      <c r="I221" s="180"/>
    </row>
    <row r="222" spans="1:9" ht="15.75" x14ac:dyDescent="0.25">
      <c r="A222" s="180"/>
      <c r="B222" s="180"/>
      <c r="C222" s="180"/>
      <c r="D222" s="180"/>
      <c r="E222" s="180"/>
      <c r="F222" s="180"/>
      <c r="G222" s="180"/>
      <c r="H222" s="180"/>
      <c r="I222" s="180"/>
    </row>
    <row r="223" spans="1:9" ht="15.75" x14ac:dyDescent="0.25">
      <c r="A223" s="180"/>
      <c r="B223" s="180"/>
      <c r="C223" s="180"/>
      <c r="D223" s="180"/>
      <c r="E223" s="180"/>
      <c r="F223" s="180"/>
      <c r="G223" s="180"/>
      <c r="H223" s="180"/>
      <c r="I223" s="180"/>
    </row>
    <row r="224" spans="1:9" ht="15.75" x14ac:dyDescent="0.25">
      <c r="A224" s="180"/>
      <c r="B224" s="180"/>
      <c r="C224" s="180"/>
      <c r="D224" s="180"/>
      <c r="E224" s="180"/>
      <c r="F224" s="180"/>
      <c r="G224" s="180"/>
      <c r="H224" s="180"/>
      <c r="I224" s="180"/>
    </row>
    <row r="225" spans="1:9" ht="15.75" x14ac:dyDescent="0.25">
      <c r="A225" s="180"/>
      <c r="B225" s="180"/>
      <c r="C225" s="180"/>
      <c r="D225" s="180"/>
      <c r="E225" s="180"/>
      <c r="F225" s="180"/>
      <c r="G225" s="180"/>
      <c r="H225" s="180"/>
      <c r="I225" s="180"/>
    </row>
    <row r="226" spans="1:9" ht="15.75" x14ac:dyDescent="0.25">
      <c r="A226" s="180"/>
      <c r="B226" s="180"/>
      <c r="C226" s="180"/>
      <c r="D226" s="180"/>
      <c r="E226" s="180"/>
      <c r="F226" s="180"/>
      <c r="G226" s="180"/>
      <c r="H226" s="180"/>
      <c r="I226" s="180"/>
    </row>
    <row r="227" spans="1:9" ht="15.75" x14ac:dyDescent="0.25">
      <c r="A227" s="180"/>
      <c r="B227" s="180"/>
      <c r="C227" s="180"/>
      <c r="D227" s="180"/>
      <c r="E227" s="180"/>
      <c r="F227" s="180"/>
      <c r="G227" s="180"/>
      <c r="H227" s="180"/>
      <c r="I227" s="180"/>
    </row>
    <row r="228" spans="1:9" ht="15.75" x14ac:dyDescent="0.25">
      <c r="A228" s="180"/>
      <c r="B228" s="180"/>
      <c r="C228" s="180"/>
      <c r="D228" s="180"/>
      <c r="E228" s="180"/>
      <c r="F228" s="180"/>
      <c r="G228" s="180"/>
      <c r="H228" s="180"/>
      <c r="I228" s="180"/>
    </row>
    <row r="229" spans="1:9" ht="15.75" x14ac:dyDescent="0.25">
      <c r="A229" s="180"/>
      <c r="B229" s="180"/>
      <c r="C229" s="180"/>
      <c r="D229" s="180"/>
      <c r="E229" s="180"/>
      <c r="F229" s="180"/>
      <c r="G229" s="180"/>
      <c r="H229" s="180"/>
      <c r="I229" s="180"/>
    </row>
    <row r="230" spans="1:9" ht="15.75" x14ac:dyDescent="0.25">
      <c r="A230" s="180"/>
      <c r="B230" s="180"/>
      <c r="C230" s="180"/>
      <c r="D230" s="180"/>
      <c r="E230" s="180"/>
      <c r="F230" s="180"/>
      <c r="G230" s="180"/>
      <c r="H230" s="180"/>
      <c r="I230" s="180"/>
    </row>
    <row r="231" spans="1:9" ht="15.75" x14ac:dyDescent="0.25">
      <c r="A231" s="180"/>
      <c r="B231" s="180"/>
      <c r="C231" s="180"/>
      <c r="D231" s="180"/>
      <c r="E231" s="180"/>
      <c r="F231" s="180"/>
      <c r="G231" s="180"/>
      <c r="H231" s="180"/>
      <c r="I231" s="180"/>
    </row>
    <row r="232" spans="1:9" ht="15.75" x14ac:dyDescent="0.25">
      <c r="A232" s="180"/>
      <c r="B232" s="180"/>
      <c r="C232" s="180"/>
      <c r="D232" s="180"/>
      <c r="E232" s="180"/>
      <c r="F232" s="180"/>
      <c r="G232" s="180"/>
      <c r="H232" s="180"/>
      <c r="I232" s="180"/>
    </row>
    <row r="233" spans="1:9" ht="15.75" x14ac:dyDescent="0.25">
      <c r="A233" s="180"/>
      <c r="B233" s="180"/>
      <c r="C233" s="180"/>
      <c r="D233" s="180"/>
      <c r="E233" s="180"/>
      <c r="F233" s="180"/>
      <c r="G233" s="180"/>
      <c r="H233" s="180"/>
      <c r="I233" s="180"/>
    </row>
    <row r="234" spans="1:9" ht="15.75" x14ac:dyDescent="0.25">
      <c r="A234" s="180"/>
      <c r="B234" s="180"/>
      <c r="C234" s="180"/>
      <c r="D234" s="180"/>
      <c r="E234" s="180"/>
      <c r="F234" s="180"/>
      <c r="G234" s="180"/>
      <c r="H234" s="180"/>
      <c r="I234" s="180"/>
    </row>
    <row r="235" spans="1:9" ht="15.75" x14ac:dyDescent="0.25">
      <c r="A235" s="180"/>
      <c r="B235" s="180"/>
      <c r="C235" s="180"/>
      <c r="D235" s="180"/>
      <c r="E235" s="180"/>
      <c r="F235" s="180"/>
      <c r="G235" s="180"/>
      <c r="H235" s="180"/>
      <c r="I235" s="180"/>
    </row>
    <row r="236" spans="1:9" ht="15.75" x14ac:dyDescent="0.25">
      <c r="A236" s="180"/>
      <c r="B236" s="180"/>
      <c r="C236" s="180"/>
      <c r="D236" s="180"/>
      <c r="E236" s="180"/>
      <c r="F236" s="180"/>
      <c r="G236" s="180"/>
      <c r="H236" s="180"/>
      <c r="I236" s="180"/>
    </row>
    <row r="237" spans="1:9" ht="15.75" x14ac:dyDescent="0.25">
      <c r="A237" s="180"/>
      <c r="B237" s="180"/>
      <c r="C237" s="180"/>
      <c r="D237" s="180"/>
      <c r="E237" s="180"/>
      <c r="F237" s="180"/>
      <c r="G237" s="180"/>
      <c r="H237" s="180"/>
      <c r="I237" s="180"/>
    </row>
    <row r="238" spans="1:9" ht="15.75" x14ac:dyDescent="0.25">
      <c r="A238" s="180"/>
      <c r="B238" s="180"/>
      <c r="C238" s="180"/>
      <c r="D238" s="180"/>
      <c r="E238" s="180"/>
      <c r="F238" s="180"/>
      <c r="G238" s="180"/>
      <c r="H238" s="180"/>
      <c r="I238" s="180"/>
    </row>
    <row r="239" spans="1:9" ht="15.75" x14ac:dyDescent="0.25">
      <c r="A239" s="180"/>
      <c r="B239" s="180"/>
      <c r="C239" s="180"/>
      <c r="D239" s="180"/>
      <c r="E239" s="180"/>
      <c r="F239" s="180"/>
      <c r="G239" s="180"/>
      <c r="H239" s="180"/>
      <c r="I239" s="180"/>
    </row>
    <row r="240" spans="1:9" ht="15.75" x14ac:dyDescent="0.25">
      <c r="A240" s="180"/>
      <c r="B240" s="180"/>
      <c r="C240" s="180"/>
      <c r="D240" s="180"/>
      <c r="E240" s="180"/>
      <c r="F240" s="180"/>
      <c r="G240" s="180"/>
      <c r="H240" s="180"/>
      <c r="I240" s="180"/>
    </row>
    <row r="241" spans="1:9" ht="15.75" x14ac:dyDescent="0.25">
      <c r="A241" s="180"/>
      <c r="B241" s="180"/>
      <c r="C241" s="180"/>
      <c r="D241" s="180"/>
      <c r="E241" s="180"/>
      <c r="F241" s="180"/>
      <c r="G241" s="180"/>
      <c r="H241" s="180"/>
      <c r="I241" s="180"/>
    </row>
    <row r="242" spans="1:9" ht="15.75" x14ac:dyDescent="0.25">
      <c r="A242" s="180"/>
      <c r="B242" s="180"/>
      <c r="C242" s="180"/>
      <c r="D242" s="180"/>
      <c r="E242" s="180"/>
      <c r="F242" s="180"/>
      <c r="G242" s="180"/>
      <c r="H242" s="180"/>
      <c r="I242" s="180"/>
    </row>
    <row r="243" spans="1:9" ht="15.75" x14ac:dyDescent="0.25">
      <c r="A243" s="180"/>
      <c r="B243" s="180"/>
      <c r="C243" s="180"/>
      <c r="D243" s="180"/>
      <c r="E243" s="180"/>
      <c r="F243" s="180"/>
      <c r="G243" s="180"/>
      <c r="H243" s="180"/>
      <c r="I243" s="180"/>
    </row>
    <row r="244" spans="1:9" ht="15.75" x14ac:dyDescent="0.25">
      <c r="A244" s="180"/>
      <c r="B244" s="180"/>
      <c r="C244" s="180"/>
      <c r="D244" s="180"/>
      <c r="E244" s="180"/>
      <c r="F244" s="180"/>
      <c r="G244" s="180"/>
      <c r="H244" s="180"/>
      <c r="I244" s="180"/>
    </row>
    <row r="245" spans="1:9" ht="15.75" x14ac:dyDescent="0.25">
      <c r="A245" s="180"/>
      <c r="B245" s="180"/>
      <c r="C245" s="180"/>
      <c r="D245" s="180"/>
      <c r="E245" s="180"/>
      <c r="F245" s="180"/>
      <c r="G245" s="180"/>
      <c r="H245" s="180"/>
      <c r="I245" s="180"/>
    </row>
    <row r="246" spans="1:9" ht="15.75" x14ac:dyDescent="0.25">
      <c r="A246" s="180"/>
      <c r="B246" s="180"/>
      <c r="C246" s="180"/>
      <c r="D246" s="180"/>
      <c r="E246" s="180"/>
      <c r="F246" s="180"/>
      <c r="G246" s="180"/>
      <c r="H246" s="180"/>
      <c r="I246" s="180"/>
    </row>
    <row r="247" spans="1:9" ht="15.75" x14ac:dyDescent="0.25">
      <c r="A247" s="180"/>
      <c r="B247" s="180"/>
      <c r="C247" s="180"/>
      <c r="D247" s="180"/>
      <c r="E247" s="180"/>
      <c r="F247" s="180"/>
      <c r="G247" s="180"/>
      <c r="H247" s="180"/>
      <c r="I247" s="180"/>
    </row>
    <row r="248" spans="1:9" ht="15.75" x14ac:dyDescent="0.25">
      <c r="A248" s="180"/>
      <c r="B248" s="180"/>
      <c r="C248" s="180"/>
      <c r="D248" s="180"/>
      <c r="E248" s="180"/>
      <c r="F248" s="180"/>
      <c r="G248" s="180"/>
      <c r="H248" s="180"/>
      <c r="I248" s="180"/>
    </row>
    <row r="249" spans="1:9" ht="15.75" x14ac:dyDescent="0.25">
      <c r="A249" s="180"/>
      <c r="B249" s="180"/>
      <c r="C249" s="180"/>
      <c r="D249" s="180"/>
      <c r="E249" s="180"/>
      <c r="F249" s="180"/>
      <c r="G249" s="180"/>
      <c r="H249" s="180"/>
      <c r="I249" s="180"/>
    </row>
    <row r="250" spans="1:9" ht="15.75" x14ac:dyDescent="0.25">
      <c r="A250" s="180"/>
      <c r="B250" s="180"/>
      <c r="C250" s="180"/>
      <c r="D250" s="180"/>
      <c r="E250" s="180"/>
      <c r="F250" s="180"/>
      <c r="G250" s="180"/>
      <c r="H250" s="180"/>
      <c r="I250" s="180"/>
    </row>
    <row r="251" spans="1:9" ht="15.75" x14ac:dyDescent="0.25">
      <c r="A251" s="180"/>
      <c r="B251" s="180"/>
      <c r="C251" s="180"/>
      <c r="D251" s="180"/>
      <c r="E251" s="180"/>
      <c r="F251" s="180"/>
      <c r="G251" s="180"/>
      <c r="H251" s="180"/>
      <c r="I251" s="180"/>
    </row>
    <row r="252" spans="1:9" ht="15.75" x14ac:dyDescent="0.25">
      <c r="A252" s="180"/>
      <c r="B252" s="180"/>
      <c r="C252" s="180"/>
      <c r="D252" s="180"/>
      <c r="E252" s="180"/>
      <c r="F252" s="180"/>
      <c r="G252" s="180"/>
      <c r="H252" s="180"/>
      <c r="I252" s="180"/>
    </row>
    <row r="253" spans="1:9" ht="15.75" x14ac:dyDescent="0.25">
      <c r="A253" s="180"/>
      <c r="B253" s="180"/>
      <c r="C253" s="180"/>
      <c r="D253" s="180"/>
      <c r="E253" s="180"/>
      <c r="F253" s="180"/>
      <c r="G253" s="180"/>
      <c r="H253" s="180"/>
      <c r="I253" s="180"/>
    </row>
    <row r="254" spans="1:9" ht="15.75" x14ac:dyDescent="0.25">
      <c r="A254" s="180"/>
      <c r="B254" s="180"/>
      <c r="C254" s="180"/>
      <c r="D254" s="180"/>
      <c r="E254" s="180"/>
      <c r="F254" s="180"/>
      <c r="G254" s="180"/>
      <c r="H254" s="180"/>
      <c r="I254" s="180"/>
    </row>
    <row r="255" spans="1:9" ht="15.75" x14ac:dyDescent="0.25">
      <c r="A255" s="180"/>
      <c r="B255" s="180"/>
      <c r="C255" s="180"/>
      <c r="D255" s="180"/>
      <c r="E255" s="180"/>
      <c r="F255" s="180"/>
      <c r="G255" s="180"/>
      <c r="H255" s="180"/>
      <c r="I255" s="180"/>
    </row>
    <row r="256" spans="1:9" ht="15.75" x14ac:dyDescent="0.25">
      <c r="A256" s="180"/>
      <c r="B256" s="180"/>
      <c r="C256" s="180"/>
      <c r="D256" s="180"/>
      <c r="E256" s="180"/>
      <c r="F256" s="180"/>
      <c r="G256" s="180"/>
      <c r="H256" s="180"/>
      <c r="I256" s="180"/>
    </row>
    <row r="257" spans="1:9" ht="15.75" x14ac:dyDescent="0.25">
      <c r="A257" s="180"/>
      <c r="B257" s="180"/>
      <c r="C257" s="180"/>
      <c r="D257" s="180"/>
      <c r="E257" s="180"/>
      <c r="F257" s="180"/>
      <c r="G257" s="180"/>
      <c r="H257" s="180"/>
      <c r="I257" s="180"/>
    </row>
    <row r="258" spans="1:9" ht="15.75" x14ac:dyDescent="0.25">
      <c r="A258" s="180"/>
      <c r="B258" s="180"/>
      <c r="C258" s="180"/>
      <c r="D258" s="180"/>
      <c r="E258" s="180"/>
      <c r="F258" s="180"/>
      <c r="G258" s="180"/>
      <c r="H258" s="180"/>
      <c r="I258" s="180"/>
    </row>
    <row r="259" spans="1:9" ht="15.75" x14ac:dyDescent="0.25">
      <c r="A259" s="180"/>
      <c r="B259" s="180"/>
      <c r="C259" s="180"/>
      <c r="D259" s="180"/>
      <c r="E259" s="180"/>
      <c r="F259" s="180"/>
      <c r="G259" s="180"/>
      <c r="H259" s="180"/>
      <c r="I259" s="180"/>
    </row>
    <row r="260" spans="1:9" ht="15.75" x14ac:dyDescent="0.25">
      <c r="A260" s="180"/>
      <c r="B260" s="180"/>
      <c r="C260" s="180"/>
      <c r="D260" s="180"/>
      <c r="E260" s="180"/>
      <c r="F260" s="180"/>
      <c r="G260" s="180"/>
      <c r="H260" s="180"/>
      <c r="I260" s="180"/>
    </row>
    <row r="261" spans="1:9" ht="15.75" x14ac:dyDescent="0.25">
      <c r="A261" s="180"/>
      <c r="B261" s="180"/>
      <c r="C261" s="180"/>
      <c r="D261" s="180"/>
      <c r="E261" s="180"/>
      <c r="F261" s="180"/>
      <c r="G261" s="180"/>
      <c r="H261" s="180"/>
      <c r="I261" s="180"/>
    </row>
    <row r="262" spans="1:9" ht="15.75" x14ac:dyDescent="0.25">
      <c r="A262" s="180"/>
      <c r="B262" s="180"/>
      <c r="C262" s="180"/>
      <c r="D262" s="180"/>
      <c r="E262" s="180"/>
      <c r="F262" s="180"/>
      <c r="G262" s="180"/>
      <c r="H262" s="180"/>
      <c r="I262" s="180"/>
    </row>
    <row r="263" spans="1:9" ht="15.75" x14ac:dyDescent="0.25">
      <c r="A263" s="180"/>
      <c r="B263" s="180"/>
      <c r="C263" s="180"/>
      <c r="D263" s="180"/>
      <c r="E263" s="180"/>
      <c r="F263" s="180"/>
      <c r="G263" s="180"/>
      <c r="H263" s="180"/>
      <c r="I263" s="180"/>
    </row>
    <row r="264" spans="1:9" ht="15.75" x14ac:dyDescent="0.25">
      <c r="A264" s="180"/>
      <c r="B264" s="180"/>
      <c r="C264" s="180"/>
      <c r="D264" s="180"/>
      <c r="E264" s="180"/>
      <c r="F264" s="180"/>
      <c r="G264" s="180"/>
      <c r="H264" s="180"/>
      <c r="I264" s="180"/>
    </row>
    <row r="265" spans="1:9" ht="15.75" x14ac:dyDescent="0.25">
      <c r="A265" s="180"/>
      <c r="B265" s="180"/>
      <c r="C265" s="180"/>
      <c r="D265" s="180"/>
      <c r="E265" s="180"/>
      <c r="F265" s="180"/>
      <c r="G265" s="180"/>
      <c r="H265" s="180"/>
      <c r="I265" s="180"/>
    </row>
    <row r="266" spans="1:9" ht="15.75" x14ac:dyDescent="0.25">
      <c r="A266" s="180"/>
      <c r="B266" s="180"/>
      <c r="C266" s="180"/>
      <c r="D266" s="180"/>
      <c r="E266" s="180"/>
      <c r="F266" s="180"/>
      <c r="G266" s="180"/>
      <c r="H266" s="180"/>
      <c r="I266" s="180"/>
    </row>
    <row r="267" spans="1:9" ht="15.75" x14ac:dyDescent="0.25">
      <c r="A267" s="180"/>
      <c r="B267" s="180"/>
      <c r="C267" s="180"/>
      <c r="D267" s="180"/>
      <c r="E267" s="180"/>
      <c r="F267" s="180"/>
      <c r="G267" s="180"/>
      <c r="H267" s="180"/>
      <c r="I267" s="180"/>
    </row>
    <row r="268" spans="1:9" ht="15.75" x14ac:dyDescent="0.25">
      <c r="A268" s="180"/>
      <c r="B268" s="180"/>
      <c r="C268" s="180"/>
      <c r="D268" s="180"/>
      <c r="E268" s="180"/>
      <c r="F268" s="180"/>
      <c r="G268" s="180"/>
      <c r="H268" s="180"/>
      <c r="I268" s="180"/>
    </row>
    <row r="269" spans="1:9" ht="15.75" x14ac:dyDescent="0.25">
      <c r="A269" s="180"/>
      <c r="B269" s="180"/>
      <c r="C269" s="180"/>
      <c r="D269" s="180"/>
      <c r="E269" s="180"/>
      <c r="F269" s="180"/>
      <c r="G269" s="180"/>
      <c r="H269" s="180"/>
      <c r="I269" s="180"/>
    </row>
    <row r="270" spans="1:9" ht="15.75" x14ac:dyDescent="0.25">
      <c r="A270" s="180"/>
      <c r="B270" s="180"/>
      <c r="C270" s="180"/>
      <c r="D270" s="180"/>
      <c r="E270" s="180"/>
      <c r="F270" s="180"/>
      <c r="G270" s="180"/>
      <c r="H270" s="180"/>
      <c r="I270" s="180"/>
    </row>
    <row r="271" spans="1:9" ht="15.75" x14ac:dyDescent="0.25">
      <c r="A271" s="180"/>
      <c r="B271" s="180"/>
      <c r="C271" s="180"/>
      <c r="D271" s="180"/>
      <c r="E271" s="180"/>
      <c r="F271" s="180"/>
      <c r="G271" s="180"/>
      <c r="H271" s="180"/>
      <c r="I271" s="180"/>
    </row>
    <row r="272" spans="1:9" ht="15.75" x14ac:dyDescent="0.25">
      <c r="A272" s="180"/>
      <c r="B272" s="180"/>
      <c r="C272" s="180"/>
      <c r="D272" s="180"/>
      <c r="E272" s="180"/>
      <c r="F272" s="180"/>
      <c r="G272" s="180"/>
      <c r="H272" s="180"/>
      <c r="I272" s="180"/>
    </row>
    <row r="273" spans="1:9" ht="15.75" x14ac:dyDescent="0.25">
      <c r="A273" s="180"/>
      <c r="B273" s="180"/>
      <c r="C273" s="180"/>
      <c r="D273" s="180"/>
      <c r="E273" s="180"/>
      <c r="F273" s="180"/>
      <c r="G273" s="180"/>
      <c r="H273" s="180"/>
      <c r="I273" s="180"/>
    </row>
    <row r="274" spans="1:9" ht="15.75" x14ac:dyDescent="0.25">
      <c r="A274" s="180"/>
      <c r="B274" s="180"/>
      <c r="C274" s="180"/>
      <c r="D274" s="180"/>
      <c r="E274" s="180"/>
      <c r="F274" s="180"/>
      <c r="G274" s="180"/>
      <c r="H274" s="180"/>
      <c r="I274" s="180"/>
    </row>
    <row r="275" spans="1:9" ht="15.75" x14ac:dyDescent="0.25">
      <c r="A275" s="180"/>
      <c r="B275" s="180"/>
      <c r="C275" s="180"/>
      <c r="D275" s="180"/>
      <c r="E275" s="180"/>
      <c r="F275" s="180"/>
      <c r="G275" s="180"/>
      <c r="H275" s="180"/>
      <c r="I275" s="180"/>
    </row>
    <row r="276" spans="1:9" ht="15.75" x14ac:dyDescent="0.25">
      <c r="A276" s="180"/>
      <c r="B276" s="180"/>
      <c r="C276" s="180"/>
      <c r="D276" s="180"/>
      <c r="E276" s="180"/>
      <c r="F276" s="180"/>
      <c r="G276" s="180"/>
      <c r="H276" s="180"/>
      <c r="I276" s="180"/>
    </row>
    <row r="277" spans="1:9" ht="15.75" x14ac:dyDescent="0.25">
      <c r="A277" s="180"/>
      <c r="B277" s="180"/>
      <c r="C277" s="180"/>
      <c r="D277" s="180"/>
      <c r="E277" s="180"/>
      <c r="F277" s="180"/>
      <c r="G277" s="180"/>
      <c r="H277" s="180"/>
      <c r="I277" s="180"/>
    </row>
    <row r="278" spans="1:9" ht="15.75" x14ac:dyDescent="0.25">
      <c r="A278" s="180"/>
      <c r="B278" s="180"/>
      <c r="C278" s="180"/>
      <c r="D278" s="180"/>
      <c r="E278" s="180"/>
      <c r="F278" s="180"/>
      <c r="G278" s="180"/>
      <c r="H278" s="180"/>
      <c r="I278" s="180"/>
    </row>
    <row r="279" spans="1:9" ht="15.75" x14ac:dyDescent="0.25">
      <c r="A279" s="180"/>
      <c r="B279" s="180"/>
      <c r="C279" s="180"/>
      <c r="D279" s="180"/>
      <c r="E279" s="180"/>
      <c r="F279" s="180"/>
      <c r="G279" s="180"/>
      <c r="H279" s="180"/>
      <c r="I279" s="180"/>
    </row>
    <row r="280" spans="1:9" ht="15.75" x14ac:dyDescent="0.25">
      <c r="A280" s="180"/>
      <c r="B280" s="180"/>
      <c r="C280" s="180"/>
      <c r="D280" s="180"/>
      <c r="E280" s="180"/>
      <c r="F280" s="180"/>
      <c r="G280" s="180"/>
      <c r="H280" s="180"/>
      <c r="I280" s="180"/>
    </row>
    <row r="281" spans="1:9" ht="15.75" x14ac:dyDescent="0.25">
      <c r="A281" s="180"/>
      <c r="B281" s="180"/>
      <c r="C281" s="180"/>
      <c r="D281" s="180"/>
      <c r="E281" s="180"/>
      <c r="F281" s="180"/>
      <c r="G281" s="180"/>
      <c r="H281" s="180"/>
      <c r="I281" s="180"/>
    </row>
    <row r="282" spans="1:9" ht="15.75" x14ac:dyDescent="0.25">
      <c r="A282" s="180"/>
      <c r="B282" s="180"/>
      <c r="C282" s="180"/>
      <c r="D282" s="180"/>
      <c r="E282" s="180"/>
      <c r="F282" s="180"/>
      <c r="G282" s="180"/>
      <c r="H282" s="180"/>
      <c r="I282" s="180"/>
    </row>
    <row r="283" spans="1:9" ht="15.75" x14ac:dyDescent="0.25">
      <c r="A283" s="180"/>
      <c r="B283" s="180"/>
      <c r="C283" s="180"/>
      <c r="D283" s="180"/>
      <c r="E283" s="180"/>
      <c r="F283" s="180"/>
      <c r="G283" s="180"/>
      <c r="H283" s="180"/>
      <c r="I283" s="180"/>
    </row>
    <row r="284" spans="1:9" ht="15.75" x14ac:dyDescent="0.25">
      <c r="A284" s="180"/>
      <c r="B284" s="180"/>
      <c r="C284" s="180"/>
      <c r="D284" s="180"/>
      <c r="E284" s="180"/>
      <c r="F284" s="180"/>
      <c r="G284" s="180"/>
      <c r="H284" s="180"/>
      <c r="I284" s="180"/>
    </row>
    <row r="285" spans="1:9" ht="15.75" x14ac:dyDescent="0.25">
      <c r="A285" s="180"/>
      <c r="B285" s="180"/>
      <c r="C285" s="180"/>
      <c r="D285" s="180"/>
      <c r="E285" s="180"/>
      <c r="F285" s="180"/>
      <c r="G285" s="180"/>
      <c r="H285" s="180"/>
      <c r="I285" s="180"/>
    </row>
    <row r="286" spans="1:9" ht="15.75" x14ac:dyDescent="0.25">
      <c r="A286" s="180"/>
      <c r="B286" s="180"/>
      <c r="C286" s="180"/>
      <c r="D286" s="180"/>
      <c r="E286" s="180"/>
      <c r="F286" s="180"/>
      <c r="G286" s="180"/>
      <c r="H286" s="180"/>
      <c r="I286" s="180"/>
    </row>
    <row r="287" spans="1:9" ht="15.75" x14ac:dyDescent="0.25">
      <c r="A287" s="180"/>
      <c r="B287" s="180"/>
      <c r="C287" s="180"/>
      <c r="D287" s="180"/>
      <c r="E287" s="180"/>
      <c r="F287" s="180"/>
      <c r="G287" s="180"/>
      <c r="H287" s="180"/>
      <c r="I287" s="180"/>
    </row>
    <row r="288" spans="1:9" ht="15.75" x14ac:dyDescent="0.25">
      <c r="A288" s="180"/>
      <c r="B288" s="180"/>
      <c r="C288" s="180"/>
      <c r="D288" s="180"/>
      <c r="E288" s="180"/>
      <c r="F288" s="180"/>
      <c r="G288" s="180"/>
      <c r="H288" s="180"/>
      <c r="I288" s="180"/>
    </row>
    <row r="289" spans="1:9" ht="15.75" x14ac:dyDescent="0.25">
      <c r="A289" s="180"/>
      <c r="B289" s="180"/>
      <c r="C289" s="180"/>
      <c r="D289" s="180"/>
      <c r="E289" s="180"/>
      <c r="F289" s="180"/>
      <c r="G289" s="180"/>
      <c r="H289" s="180"/>
      <c r="I289" s="180"/>
    </row>
    <row r="290" spans="1:9" ht="15.75" x14ac:dyDescent="0.25">
      <c r="A290" s="180"/>
      <c r="B290" s="180"/>
      <c r="C290" s="180"/>
      <c r="D290" s="180"/>
      <c r="E290" s="180"/>
      <c r="F290" s="180"/>
      <c r="G290" s="180"/>
      <c r="H290" s="180"/>
      <c r="I290" s="180"/>
    </row>
    <row r="291" spans="1:9" ht="15.75" x14ac:dyDescent="0.25">
      <c r="A291" s="180"/>
      <c r="B291" s="180"/>
      <c r="C291" s="180"/>
      <c r="D291" s="180"/>
      <c r="E291" s="180"/>
      <c r="F291" s="180"/>
      <c r="G291" s="180"/>
      <c r="H291" s="180"/>
      <c r="I291" s="180"/>
    </row>
    <row r="292" spans="1:9" ht="15.75" x14ac:dyDescent="0.25">
      <c r="A292" s="180"/>
      <c r="B292" s="180"/>
      <c r="C292" s="180"/>
      <c r="D292" s="180"/>
      <c r="E292" s="180"/>
      <c r="F292" s="180"/>
      <c r="G292" s="180"/>
      <c r="H292" s="180"/>
      <c r="I292" s="180"/>
    </row>
    <row r="293" spans="1:9" ht="15.75" x14ac:dyDescent="0.25">
      <c r="A293" s="180"/>
      <c r="B293" s="180"/>
      <c r="C293" s="180"/>
      <c r="D293" s="180"/>
      <c r="E293" s="180"/>
      <c r="F293" s="180"/>
      <c r="G293" s="180"/>
      <c r="H293" s="180"/>
      <c r="I293" s="180"/>
    </row>
    <row r="294" spans="1:9" ht="15.75" x14ac:dyDescent="0.25">
      <c r="A294" s="180"/>
      <c r="B294" s="180"/>
      <c r="C294" s="180"/>
      <c r="D294" s="180"/>
      <c r="E294" s="180"/>
      <c r="F294" s="180"/>
      <c r="G294" s="180"/>
      <c r="H294" s="180"/>
      <c r="I294" s="180"/>
    </row>
    <row r="295" spans="1:9" ht="15.75" x14ac:dyDescent="0.25">
      <c r="A295" s="180"/>
      <c r="B295" s="180"/>
      <c r="C295" s="180"/>
      <c r="D295" s="180"/>
      <c r="E295" s="180"/>
      <c r="F295" s="180"/>
      <c r="G295" s="180"/>
      <c r="H295" s="180"/>
      <c r="I295" s="180"/>
    </row>
    <row r="296" spans="1:9" ht="15.75" x14ac:dyDescent="0.25">
      <c r="A296" s="180"/>
      <c r="B296" s="180"/>
      <c r="C296" s="180"/>
      <c r="D296" s="180"/>
      <c r="E296" s="180"/>
      <c r="F296" s="180"/>
      <c r="G296" s="180"/>
      <c r="H296" s="180"/>
      <c r="I296" s="180"/>
    </row>
    <row r="297" spans="1:9" ht="15.75" x14ac:dyDescent="0.25">
      <c r="A297" s="180"/>
      <c r="B297" s="180"/>
      <c r="C297" s="180"/>
      <c r="D297" s="180"/>
      <c r="E297" s="180"/>
      <c r="F297" s="180"/>
      <c r="G297" s="180"/>
      <c r="H297" s="180"/>
      <c r="I297" s="180"/>
    </row>
    <row r="298" spans="1:9" ht="15.75" x14ac:dyDescent="0.25">
      <c r="A298" s="180"/>
      <c r="B298" s="180"/>
      <c r="C298" s="180"/>
      <c r="D298" s="180"/>
      <c r="E298" s="180"/>
      <c r="F298" s="180"/>
      <c r="G298" s="180"/>
      <c r="H298" s="180"/>
      <c r="I298" s="180"/>
    </row>
    <row r="299" spans="1:9" ht="15.75" x14ac:dyDescent="0.25">
      <c r="A299" s="180"/>
      <c r="B299" s="180"/>
      <c r="C299" s="180"/>
      <c r="D299" s="180"/>
      <c r="E299" s="180"/>
      <c r="F299" s="180"/>
      <c r="G299" s="180"/>
      <c r="H299" s="180"/>
      <c r="I299" s="180"/>
    </row>
    <row r="300" spans="1:9" ht="15.75" x14ac:dyDescent="0.25">
      <c r="A300" s="180"/>
      <c r="B300" s="180"/>
      <c r="C300" s="180"/>
      <c r="D300" s="180"/>
      <c r="E300" s="180"/>
      <c r="F300" s="180"/>
      <c r="G300" s="180"/>
      <c r="H300" s="180"/>
      <c r="I300" s="180"/>
    </row>
    <row r="301" spans="1:9" ht="15.75" x14ac:dyDescent="0.25">
      <c r="A301" s="180"/>
      <c r="B301" s="180"/>
      <c r="C301" s="180"/>
      <c r="D301" s="180"/>
      <c r="E301" s="180"/>
      <c r="F301" s="180"/>
      <c r="G301" s="180"/>
      <c r="H301" s="180"/>
      <c r="I301" s="180"/>
    </row>
    <row r="302" spans="1:9" ht="15.75" x14ac:dyDescent="0.25">
      <c r="A302" s="180"/>
      <c r="B302" s="180"/>
      <c r="C302" s="180"/>
      <c r="D302" s="180"/>
      <c r="E302" s="180"/>
      <c r="F302" s="180"/>
      <c r="G302" s="180"/>
      <c r="H302" s="180"/>
      <c r="I302" s="180"/>
    </row>
    <row r="303" spans="1:9" ht="15.75" x14ac:dyDescent="0.25">
      <c r="A303" s="180"/>
      <c r="B303" s="180"/>
      <c r="C303" s="180"/>
      <c r="D303" s="180"/>
      <c r="E303" s="180"/>
      <c r="F303" s="180"/>
      <c r="G303" s="180"/>
      <c r="H303" s="180"/>
      <c r="I303" s="180"/>
    </row>
    <row r="304" spans="1:9" ht="15.75" x14ac:dyDescent="0.25">
      <c r="A304" s="180"/>
      <c r="B304" s="180"/>
      <c r="C304" s="180"/>
      <c r="D304" s="180"/>
      <c r="E304" s="180"/>
      <c r="F304" s="180"/>
      <c r="G304" s="180"/>
      <c r="H304" s="180"/>
      <c r="I304" s="180"/>
    </row>
    <row r="305" spans="1:9" ht="15.75" x14ac:dyDescent="0.25">
      <c r="A305" s="180"/>
      <c r="B305" s="180"/>
      <c r="C305" s="180"/>
      <c r="D305" s="180"/>
      <c r="E305" s="180"/>
      <c r="F305" s="180"/>
      <c r="G305" s="180"/>
      <c r="H305" s="180"/>
      <c r="I305" s="180"/>
    </row>
    <row r="306" spans="1:9" ht="15.75" x14ac:dyDescent="0.25">
      <c r="A306" s="180"/>
      <c r="B306" s="180"/>
      <c r="C306" s="180"/>
      <c r="D306" s="180"/>
      <c r="E306" s="180"/>
      <c r="F306" s="180"/>
      <c r="G306" s="180"/>
      <c r="H306" s="180"/>
      <c r="I306" s="180"/>
    </row>
    <row r="307" spans="1:9" ht="15.75" x14ac:dyDescent="0.25">
      <c r="A307" s="180"/>
      <c r="B307" s="180"/>
      <c r="C307" s="180"/>
      <c r="D307" s="180"/>
      <c r="E307" s="180"/>
      <c r="F307" s="180"/>
      <c r="G307" s="180"/>
      <c r="H307" s="180"/>
      <c r="I307" s="180"/>
    </row>
    <row r="308" spans="1:9" ht="15.75" x14ac:dyDescent="0.25">
      <c r="A308" s="180"/>
      <c r="B308" s="180"/>
      <c r="C308" s="180"/>
      <c r="D308" s="180"/>
      <c r="E308" s="180"/>
      <c r="F308" s="180"/>
      <c r="G308" s="180"/>
      <c r="H308" s="180"/>
      <c r="I308" s="180"/>
    </row>
    <row r="309" spans="1:9" ht="15.75" x14ac:dyDescent="0.25">
      <c r="A309" s="180"/>
      <c r="B309" s="180"/>
      <c r="C309" s="180"/>
      <c r="D309" s="180"/>
      <c r="E309" s="180"/>
      <c r="F309" s="180"/>
      <c r="G309" s="180"/>
      <c r="H309" s="180"/>
      <c r="I309" s="180"/>
    </row>
    <row r="310" spans="1:9" ht="15.75" x14ac:dyDescent="0.25">
      <c r="A310" s="180"/>
      <c r="B310" s="180"/>
      <c r="C310" s="180"/>
      <c r="D310" s="180"/>
      <c r="E310" s="180"/>
      <c r="F310" s="180"/>
      <c r="G310" s="180"/>
      <c r="H310" s="180"/>
      <c r="I310" s="180"/>
    </row>
    <row r="311" spans="1:9" ht="15.75" x14ac:dyDescent="0.25">
      <c r="A311" s="180"/>
      <c r="B311" s="180"/>
      <c r="C311" s="180"/>
      <c r="D311" s="180"/>
      <c r="E311" s="180"/>
      <c r="F311" s="180"/>
      <c r="G311" s="180"/>
      <c r="H311" s="180"/>
      <c r="I311" s="180"/>
    </row>
    <row r="312" spans="1:9" ht="15.75" x14ac:dyDescent="0.25">
      <c r="A312" s="180"/>
      <c r="B312" s="180"/>
      <c r="C312" s="180"/>
      <c r="D312" s="180"/>
      <c r="E312" s="180"/>
      <c r="F312" s="180"/>
      <c r="G312" s="180"/>
      <c r="H312" s="180"/>
      <c r="I312" s="180"/>
    </row>
    <row r="313" spans="1:9" ht="15.75" x14ac:dyDescent="0.25">
      <c r="A313" s="180"/>
      <c r="B313" s="180"/>
      <c r="C313" s="180"/>
      <c r="D313" s="180"/>
      <c r="E313" s="180"/>
      <c r="F313" s="180"/>
      <c r="G313" s="180"/>
      <c r="H313" s="180"/>
      <c r="I313" s="180"/>
    </row>
    <row r="314" spans="1:9" ht="15.75" x14ac:dyDescent="0.25">
      <c r="A314" s="180"/>
      <c r="B314" s="180"/>
      <c r="C314" s="180"/>
      <c r="D314" s="180"/>
      <c r="E314" s="180"/>
      <c r="F314" s="180"/>
      <c r="G314" s="180"/>
      <c r="H314" s="180"/>
      <c r="I314" s="180"/>
    </row>
    <row r="315" spans="1:9" ht="15.75" x14ac:dyDescent="0.25">
      <c r="A315" s="180"/>
      <c r="B315" s="180"/>
      <c r="C315" s="180"/>
      <c r="D315" s="180"/>
      <c r="E315" s="180"/>
      <c r="F315" s="180"/>
      <c r="G315" s="180"/>
      <c r="H315" s="180"/>
      <c r="I315" s="180"/>
    </row>
    <row r="316" spans="1:9" ht="15.75" x14ac:dyDescent="0.25">
      <c r="A316" s="180"/>
      <c r="B316" s="180"/>
      <c r="C316" s="180"/>
      <c r="D316" s="180"/>
      <c r="E316" s="180"/>
      <c r="F316" s="180"/>
      <c r="G316" s="180"/>
      <c r="H316" s="180"/>
      <c r="I316" s="180"/>
    </row>
    <row r="317" spans="1:9" ht="15.75" x14ac:dyDescent="0.25">
      <c r="A317" s="180"/>
      <c r="B317" s="180"/>
      <c r="C317" s="180"/>
      <c r="D317" s="180"/>
      <c r="E317" s="180"/>
      <c r="F317" s="180"/>
      <c r="G317" s="180"/>
      <c r="H317" s="180"/>
      <c r="I317" s="180"/>
    </row>
    <row r="318" spans="1:9" ht="15.75" x14ac:dyDescent="0.25">
      <c r="A318" s="180"/>
      <c r="B318" s="180"/>
      <c r="C318" s="180"/>
      <c r="D318" s="180"/>
      <c r="E318" s="180"/>
      <c r="F318" s="180"/>
      <c r="G318" s="180"/>
      <c r="H318" s="180"/>
      <c r="I318" s="180"/>
    </row>
    <row r="319" spans="1:9" ht="15.75" x14ac:dyDescent="0.25">
      <c r="A319" s="180"/>
      <c r="B319" s="180"/>
      <c r="C319" s="180"/>
      <c r="D319" s="180"/>
      <c r="E319" s="180"/>
      <c r="F319" s="180"/>
      <c r="G319" s="180"/>
      <c r="H319" s="180"/>
      <c r="I319" s="180"/>
    </row>
    <row r="320" spans="1:9" ht="15.75" x14ac:dyDescent="0.25">
      <c r="A320" s="180"/>
      <c r="B320" s="180"/>
      <c r="C320" s="180"/>
      <c r="D320" s="180"/>
      <c r="E320" s="180"/>
      <c r="F320" s="180"/>
      <c r="G320" s="180"/>
      <c r="H320" s="180"/>
      <c r="I320" s="180"/>
    </row>
    <row r="321" spans="1:9" ht="15.75" x14ac:dyDescent="0.25">
      <c r="A321" s="180"/>
      <c r="B321" s="180"/>
      <c r="C321" s="180"/>
      <c r="D321" s="180"/>
      <c r="E321" s="180"/>
      <c r="F321" s="180"/>
      <c r="G321" s="180"/>
      <c r="H321" s="180"/>
      <c r="I321" s="180"/>
    </row>
    <row r="322" spans="1:9" ht="15.75" x14ac:dyDescent="0.25">
      <c r="A322" s="180"/>
      <c r="B322" s="180"/>
      <c r="C322" s="180"/>
      <c r="D322" s="180"/>
      <c r="E322" s="180"/>
      <c r="F322" s="180"/>
      <c r="G322" s="180"/>
      <c r="H322" s="180"/>
      <c r="I322" s="180"/>
    </row>
    <row r="323" spans="1:9" ht="15.75" x14ac:dyDescent="0.25">
      <c r="A323" s="180"/>
      <c r="B323" s="180"/>
      <c r="C323" s="180"/>
      <c r="D323" s="180"/>
      <c r="E323" s="180"/>
      <c r="F323" s="180"/>
      <c r="G323" s="180"/>
      <c r="H323" s="180"/>
      <c r="I323" s="180"/>
    </row>
    <row r="324" spans="1:9" ht="15.75" x14ac:dyDescent="0.25">
      <c r="A324" s="180"/>
      <c r="B324" s="180"/>
      <c r="C324" s="180"/>
      <c r="D324" s="180"/>
      <c r="E324" s="180"/>
      <c r="F324" s="180"/>
      <c r="G324" s="180"/>
      <c r="H324" s="180"/>
      <c r="I324" s="180"/>
    </row>
    <row r="325" spans="1:9" ht="15.75" x14ac:dyDescent="0.25">
      <c r="A325" s="180"/>
      <c r="B325" s="180"/>
      <c r="C325" s="180"/>
      <c r="D325" s="180"/>
      <c r="E325" s="180"/>
      <c r="F325" s="180"/>
      <c r="G325" s="180"/>
      <c r="H325" s="180"/>
      <c r="I325" s="180"/>
    </row>
    <row r="326" spans="1:9" ht="15.75" x14ac:dyDescent="0.25">
      <c r="A326" s="180"/>
      <c r="B326" s="180"/>
      <c r="C326" s="180"/>
      <c r="D326" s="180"/>
      <c r="E326" s="180"/>
      <c r="F326" s="180"/>
      <c r="G326" s="180"/>
      <c r="H326" s="180"/>
      <c r="I326" s="180"/>
    </row>
    <row r="327" spans="1:9" ht="15.75" x14ac:dyDescent="0.25">
      <c r="A327" s="180"/>
      <c r="B327" s="180"/>
      <c r="C327" s="180"/>
      <c r="D327" s="180"/>
      <c r="E327" s="180"/>
      <c r="F327" s="180"/>
      <c r="G327" s="180"/>
      <c r="H327" s="180"/>
      <c r="I327" s="180"/>
    </row>
    <row r="328" spans="1:9" ht="15.75" x14ac:dyDescent="0.25">
      <c r="A328" s="180"/>
      <c r="B328" s="180"/>
      <c r="C328" s="180"/>
      <c r="D328" s="180"/>
      <c r="E328" s="180"/>
      <c r="F328" s="180"/>
      <c r="G328" s="180"/>
      <c r="H328" s="180"/>
      <c r="I328" s="180"/>
    </row>
    <row r="329" spans="1:9" ht="15.75" x14ac:dyDescent="0.25">
      <c r="A329" s="180"/>
      <c r="B329" s="180"/>
      <c r="C329" s="180"/>
      <c r="D329" s="180"/>
      <c r="E329" s="180"/>
      <c r="F329" s="180"/>
      <c r="G329" s="180"/>
      <c r="H329" s="180"/>
      <c r="I329" s="180"/>
    </row>
    <row r="330" spans="1:9" ht="15.75" x14ac:dyDescent="0.25">
      <c r="A330" s="180"/>
      <c r="B330" s="180"/>
      <c r="C330" s="180"/>
      <c r="D330" s="180"/>
      <c r="E330" s="180"/>
      <c r="F330" s="180"/>
      <c r="G330" s="180"/>
      <c r="H330" s="180"/>
      <c r="I330" s="180"/>
    </row>
    <row r="331" spans="1:9" ht="15.75" x14ac:dyDescent="0.25">
      <c r="A331" s="180"/>
      <c r="B331" s="180"/>
      <c r="C331" s="180"/>
      <c r="D331" s="180"/>
      <c r="E331" s="180"/>
      <c r="F331" s="180"/>
      <c r="G331" s="180"/>
      <c r="H331" s="180"/>
      <c r="I331" s="180"/>
    </row>
    <row r="332" spans="1:9" ht="15.75" x14ac:dyDescent="0.25">
      <c r="A332" s="180"/>
      <c r="B332" s="180"/>
      <c r="C332" s="180"/>
      <c r="D332" s="180"/>
      <c r="E332" s="180"/>
      <c r="F332" s="180"/>
      <c r="G332" s="180"/>
      <c r="H332" s="180"/>
      <c r="I332" s="180"/>
    </row>
    <row r="333" spans="1:9" ht="15.75" x14ac:dyDescent="0.25">
      <c r="A333" s="180"/>
      <c r="B333" s="180"/>
      <c r="C333" s="180"/>
      <c r="D333" s="180"/>
      <c r="E333" s="180"/>
      <c r="F333" s="180"/>
      <c r="G333" s="180"/>
      <c r="H333" s="180"/>
      <c r="I333" s="180"/>
    </row>
    <row r="334" spans="1:9" ht="15.75" x14ac:dyDescent="0.25">
      <c r="A334" s="180"/>
      <c r="B334" s="180"/>
      <c r="C334" s="180"/>
      <c r="D334" s="180"/>
      <c r="E334" s="180"/>
      <c r="F334" s="180"/>
      <c r="G334" s="180"/>
      <c r="H334" s="180"/>
      <c r="I334" s="180"/>
    </row>
    <row r="335" spans="1:9" ht="15.75" x14ac:dyDescent="0.25">
      <c r="A335" s="180"/>
      <c r="B335" s="180"/>
      <c r="C335" s="180"/>
      <c r="D335" s="180"/>
      <c r="E335" s="180"/>
      <c r="F335" s="180"/>
      <c r="G335" s="180"/>
      <c r="H335" s="180"/>
      <c r="I335" s="180"/>
    </row>
    <row r="336" spans="1:9" ht="15.75" x14ac:dyDescent="0.25">
      <c r="A336" s="180"/>
      <c r="B336" s="180"/>
      <c r="C336" s="180"/>
      <c r="D336" s="180"/>
      <c r="E336" s="180"/>
      <c r="F336" s="180"/>
      <c r="G336" s="180"/>
      <c r="H336" s="180"/>
      <c r="I336" s="180"/>
    </row>
    <row r="337" spans="1:9" ht="15.75" x14ac:dyDescent="0.25">
      <c r="A337" s="180"/>
      <c r="B337" s="180"/>
      <c r="C337" s="180"/>
      <c r="D337" s="180"/>
      <c r="E337" s="180"/>
      <c r="F337" s="180"/>
      <c r="G337" s="180"/>
      <c r="H337" s="180"/>
      <c r="I337" s="180"/>
    </row>
    <row r="338" spans="1:9" ht="15.75" x14ac:dyDescent="0.25">
      <c r="A338" s="180"/>
      <c r="B338" s="180"/>
      <c r="C338" s="180"/>
      <c r="D338" s="180"/>
      <c r="E338" s="180"/>
      <c r="F338" s="180"/>
      <c r="G338" s="180"/>
      <c r="H338" s="180"/>
      <c r="I338" s="180"/>
    </row>
    <row r="339" spans="1:9" ht="15.75" x14ac:dyDescent="0.25">
      <c r="A339" s="180"/>
      <c r="B339" s="180"/>
      <c r="C339" s="180"/>
      <c r="D339" s="180"/>
      <c r="E339" s="180"/>
      <c r="F339" s="180"/>
      <c r="G339" s="180"/>
      <c r="H339" s="180"/>
      <c r="I339" s="180"/>
    </row>
    <row r="340" spans="1:9" ht="15.75" x14ac:dyDescent="0.25">
      <c r="A340" s="180"/>
      <c r="B340" s="180"/>
      <c r="C340" s="180"/>
      <c r="D340" s="180"/>
      <c r="E340" s="180"/>
      <c r="F340" s="180"/>
      <c r="G340" s="180"/>
      <c r="H340" s="180"/>
      <c r="I340" s="180"/>
    </row>
    <row r="341" spans="1:9" ht="15.75" x14ac:dyDescent="0.25">
      <c r="A341" s="180"/>
      <c r="B341" s="180"/>
      <c r="C341" s="180"/>
      <c r="D341" s="180"/>
      <c r="E341" s="180"/>
      <c r="F341" s="180"/>
      <c r="G341" s="180"/>
      <c r="H341" s="180"/>
      <c r="I341" s="180"/>
    </row>
    <row r="342" spans="1:9" ht="15.75" x14ac:dyDescent="0.25">
      <c r="A342" s="180"/>
      <c r="B342" s="180"/>
      <c r="C342" s="180"/>
      <c r="D342" s="180"/>
      <c r="E342" s="180"/>
      <c r="F342" s="180"/>
      <c r="G342" s="180"/>
      <c r="H342" s="180"/>
      <c r="I342" s="180"/>
    </row>
    <row r="343" spans="1:9" ht="15.75" x14ac:dyDescent="0.25">
      <c r="A343" s="180"/>
      <c r="B343" s="180"/>
      <c r="C343" s="180"/>
      <c r="D343" s="180"/>
      <c r="E343" s="180"/>
      <c r="F343" s="180"/>
      <c r="G343" s="180"/>
      <c r="H343" s="180"/>
      <c r="I343" s="180"/>
    </row>
    <row r="344" spans="1:9" ht="15.75" x14ac:dyDescent="0.25">
      <c r="A344" s="180"/>
      <c r="B344" s="180"/>
      <c r="C344" s="180"/>
      <c r="D344" s="180"/>
      <c r="E344" s="180"/>
      <c r="F344" s="180"/>
      <c r="G344" s="180"/>
      <c r="H344" s="180"/>
      <c r="I344" s="180"/>
    </row>
    <row r="345" spans="1:9" ht="15.75" x14ac:dyDescent="0.25">
      <c r="A345" s="180"/>
      <c r="B345" s="180"/>
      <c r="C345" s="180"/>
      <c r="D345" s="180"/>
      <c r="E345" s="180"/>
      <c r="F345" s="180"/>
      <c r="G345" s="180"/>
      <c r="H345" s="180"/>
      <c r="I345" s="180"/>
    </row>
    <row r="346" spans="1:9" ht="15.75" x14ac:dyDescent="0.25">
      <c r="A346" s="180"/>
      <c r="B346" s="180"/>
      <c r="C346" s="180"/>
      <c r="D346" s="180"/>
      <c r="E346" s="180"/>
      <c r="F346" s="180"/>
      <c r="G346" s="180"/>
      <c r="H346" s="180"/>
      <c r="I346" s="180"/>
    </row>
    <row r="347" spans="1:9" ht="15.75" x14ac:dyDescent="0.25">
      <c r="A347" s="180"/>
      <c r="B347" s="180"/>
      <c r="C347" s="180"/>
      <c r="D347" s="180"/>
      <c r="E347" s="180"/>
      <c r="F347" s="180"/>
      <c r="G347" s="180"/>
      <c r="H347" s="180"/>
      <c r="I347" s="180"/>
    </row>
    <row r="348" spans="1:9" ht="15.75" x14ac:dyDescent="0.25">
      <c r="A348" s="180"/>
      <c r="B348" s="180"/>
      <c r="C348" s="180"/>
      <c r="D348" s="180"/>
      <c r="E348" s="180"/>
      <c r="F348" s="180"/>
      <c r="G348" s="180"/>
      <c r="H348" s="180"/>
      <c r="I348" s="180"/>
    </row>
    <row r="349" spans="1:9" ht="15.75" x14ac:dyDescent="0.25">
      <c r="A349" s="180"/>
      <c r="B349" s="180"/>
      <c r="C349" s="180"/>
      <c r="D349" s="180"/>
      <c r="E349" s="180"/>
      <c r="F349" s="180"/>
      <c r="G349" s="180"/>
      <c r="H349" s="180"/>
      <c r="I349" s="180"/>
    </row>
    <row r="350" spans="1:9" ht="15.75" x14ac:dyDescent="0.25">
      <c r="A350" s="180"/>
      <c r="B350" s="180"/>
      <c r="C350" s="180"/>
      <c r="D350" s="180"/>
      <c r="E350" s="180"/>
      <c r="F350" s="180"/>
      <c r="G350" s="180"/>
      <c r="H350" s="180"/>
      <c r="I350" s="180"/>
    </row>
    <row r="351" spans="1:9" ht="15.75" x14ac:dyDescent="0.25">
      <c r="A351" s="180"/>
      <c r="B351" s="180"/>
      <c r="C351" s="180"/>
      <c r="D351" s="180"/>
      <c r="E351" s="180"/>
      <c r="F351" s="180"/>
      <c r="G351" s="180"/>
      <c r="H351" s="180"/>
      <c r="I351" s="180"/>
    </row>
    <row r="352" spans="1:9" ht="15.75" x14ac:dyDescent="0.25">
      <c r="A352" s="180"/>
      <c r="B352" s="180"/>
      <c r="C352" s="180"/>
      <c r="D352" s="180"/>
      <c r="E352" s="180"/>
      <c r="F352" s="180"/>
      <c r="G352" s="180"/>
      <c r="H352" s="180"/>
      <c r="I352" s="180"/>
    </row>
    <row r="353" spans="1:9" ht="15.75" x14ac:dyDescent="0.25">
      <c r="A353" s="180"/>
      <c r="B353" s="180"/>
      <c r="C353" s="180"/>
      <c r="D353" s="180"/>
      <c r="E353" s="180"/>
      <c r="F353" s="180"/>
      <c r="G353" s="180"/>
      <c r="H353" s="180"/>
      <c r="I353" s="180"/>
    </row>
    <row r="354" spans="1:9" ht="15.75" x14ac:dyDescent="0.25">
      <c r="A354" s="180"/>
      <c r="B354" s="180"/>
      <c r="C354" s="180"/>
      <c r="D354" s="180"/>
      <c r="E354" s="180"/>
      <c r="F354" s="180"/>
      <c r="G354" s="180"/>
      <c r="H354" s="180"/>
      <c r="I354" s="180"/>
    </row>
    <row r="355" spans="1:9" ht="15.75" x14ac:dyDescent="0.25">
      <c r="A355" s="180"/>
      <c r="B355" s="180"/>
      <c r="C355" s="180"/>
      <c r="D355" s="180"/>
      <c r="E355" s="180"/>
      <c r="F355" s="180"/>
      <c r="G355" s="180"/>
      <c r="H355" s="180"/>
      <c r="I355" s="180"/>
    </row>
    <row r="356" spans="1:9" ht="15.75" x14ac:dyDescent="0.25">
      <c r="A356" s="180"/>
      <c r="B356" s="180"/>
      <c r="C356" s="180"/>
      <c r="D356" s="180"/>
      <c r="E356" s="180"/>
      <c r="F356" s="180"/>
      <c r="G356" s="180"/>
      <c r="H356" s="180"/>
      <c r="I356" s="180"/>
    </row>
    <row r="357" spans="1:9" ht="15.75" x14ac:dyDescent="0.25">
      <c r="A357" s="180"/>
      <c r="B357" s="180"/>
      <c r="C357" s="180"/>
      <c r="D357" s="180"/>
      <c r="E357" s="180"/>
      <c r="F357" s="180"/>
      <c r="G357" s="180"/>
      <c r="H357" s="180"/>
      <c r="I357" s="180"/>
    </row>
    <row r="358" spans="1:9" ht="15.75" x14ac:dyDescent="0.25">
      <c r="A358" s="180"/>
      <c r="B358" s="180"/>
      <c r="C358" s="180"/>
      <c r="D358" s="180"/>
      <c r="E358" s="180"/>
      <c r="F358" s="180"/>
      <c r="G358" s="180"/>
      <c r="H358" s="180"/>
      <c r="I358" s="180"/>
    </row>
    <row r="359" spans="1:9" ht="15.75" x14ac:dyDescent="0.25">
      <c r="A359" s="180"/>
      <c r="B359" s="180"/>
      <c r="C359" s="180"/>
      <c r="D359" s="180"/>
      <c r="E359" s="180"/>
      <c r="F359" s="180"/>
      <c r="G359" s="180"/>
      <c r="H359" s="180"/>
      <c r="I359" s="180"/>
    </row>
    <row r="360" spans="1:9" ht="15.75" x14ac:dyDescent="0.25">
      <c r="A360" s="180"/>
      <c r="B360" s="180"/>
      <c r="C360" s="180"/>
      <c r="D360" s="180"/>
      <c r="E360" s="180"/>
      <c r="F360" s="180"/>
      <c r="G360" s="180"/>
      <c r="H360" s="180"/>
      <c r="I360" s="180"/>
    </row>
    <row r="361" spans="1:9" ht="15.75" x14ac:dyDescent="0.25">
      <c r="A361" s="180"/>
      <c r="B361" s="180"/>
      <c r="C361" s="180"/>
      <c r="D361" s="180"/>
      <c r="E361" s="180"/>
      <c r="F361" s="180"/>
      <c r="G361" s="180"/>
      <c r="H361" s="180"/>
      <c r="I361" s="180"/>
    </row>
    <row r="362" spans="1:9" ht="15.75" x14ac:dyDescent="0.25">
      <c r="A362" s="180"/>
      <c r="B362" s="180"/>
      <c r="C362" s="180"/>
      <c r="D362" s="180"/>
      <c r="E362" s="180"/>
      <c r="F362" s="180"/>
      <c r="G362" s="180"/>
      <c r="H362" s="180"/>
      <c r="I362" s="180"/>
    </row>
    <row r="363" spans="1:9" ht="15.75" x14ac:dyDescent="0.25">
      <c r="A363" s="180"/>
      <c r="B363" s="180"/>
      <c r="C363" s="180"/>
      <c r="D363" s="180"/>
      <c r="E363" s="180"/>
      <c r="F363" s="180"/>
      <c r="G363" s="180"/>
      <c r="H363" s="180"/>
      <c r="I363" s="180"/>
    </row>
    <row r="364" spans="1:9" ht="15.75" x14ac:dyDescent="0.25">
      <c r="A364" s="180"/>
      <c r="B364" s="180"/>
      <c r="C364" s="180"/>
      <c r="D364" s="180"/>
      <c r="E364" s="180"/>
      <c r="F364" s="180"/>
      <c r="G364" s="180"/>
      <c r="H364" s="180"/>
      <c r="I364" s="180"/>
    </row>
    <row r="365" spans="1:9" ht="15.75" x14ac:dyDescent="0.25">
      <c r="A365" s="180"/>
      <c r="B365" s="180"/>
      <c r="C365" s="180"/>
      <c r="D365" s="180"/>
      <c r="E365" s="180"/>
      <c r="F365" s="180"/>
      <c r="G365" s="180"/>
      <c r="H365" s="180"/>
      <c r="I365" s="180"/>
    </row>
    <row r="366" spans="1:9" ht="15.75" x14ac:dyDescent="0.25">
      <c r="A366" s="180"/>
      <c r="B366" s="180"/>
      <c r="C366" s="180"/>
      <c r="D366" s="180"/>
      <c r="E366" s="180"/>
      <c r="F366" s="180"/>
      <c r="G366" s="180"/>
      <c r="H366" s="180"/>
      <c r="I366" s="180"/>
    </row>
    <row r="367" spans="1:9" ht="15.75" x14ac:dyDescent="0.25">
      <c r="A367" s="180"/>
      <c r="B367" s="180"/>
      <c r="C367" s="180"/>
      <c r="D367" s="180"/>
      <c r="E367" s="180"/>
      <c r="F367" s="180"/>
      <c r="G367" s="180"/>
      <c r="H367" s="180"/>
      <c r="I367" s="180"/>
    </row>
    <row r="368" spans="1:9" ht="15.75" x14ac:dyDescent="0.25">
      <c r="A368" s="180"/>
      <c r="B368" s="180"/>
      <c r="C368" s="180"/>
      <c r="D368" s="180"/>
      <c r="E368" s="180"/>
      <c r="F368" s="180"/>
      <c r="G368" s="180"/>
      <c r="H368" s="180"/>
      <c r="I368" s="180"/>
    </row>
    <row r="369" spans="1:9" ht="15.75" x14ac:dyDescent="0.25">
      <c r="A369" s="180"/>
      <c r="B369" s="180"/>
      <c r="C369" s="180"/>
      <c r="D369" s="180"/>
      <c r="E369" s="180"/>
      <c r="F369" s="180"/>
      <c r="G369" s="180"/>
      <c r="H369" s="180"/>
      <c r="I369" s="180"/>
    </row>
    <row r="370" spans="1:9" ht="15.75" x14ac:dyDescent="0.25">
      <c r="A370" s="180"/>
      <c r="B370" s="180"/>
      <c r="C370" s="180"/>
      <c r="D370" s="180"/>
      <c r="E370" s="180"/>
      <c r="F370" s="180"/>
      <c r="G370" s="180"/>
      <c r="H370" s="180"/>
      <c r="I370" s="180"/>
    </row>
    <row r="371" spans="1:9" ht="15.75" x14ac:dyDescent="0.25">
      <c r="A371" s="180"/>
      <c r="B371" s="180"/>
      <c r="C371" s="180"/>
      <c r="D371" s="180"/>
      <c r="E371" s="180"/>
      <c r="F371" s="180"/>
      <c r="G371" s="180"/>
      <c r="H371" s="180"/>
      <c r="I371" s="180"/>
    </row>
    <row r="372" spans="1:9" ht="15.75" x14ac:dyDescent="0.25">
      <c r="A372" s="180"/>
      <c r="B372" s="180"/>
      <c r="C372" s="180"/>
      <c r="D372" s="180"/>
      <c r="E372" s="180"/>
      <c r="F372" s="180"/>
      <c r="G372" s="180"/>
      <c r="H372" s="180"/>
      <c r="I372" s="180"/>
    </row>
    <row r="373" spans="1:9" ht="15.75" x14ac:dyDescent="0.25">
      <c r="A373" s="180"/>
      <c r="B373" s="180"/>
      <c r="C373" s="180"/>
      <c r="D373" s="180"/>
      <c r="E373" s="180"/>
      <c r="F373" s="180"/>
      <c r="G373" s="180"/>
      <c r="H373" s="180"/>
      <c r="I373" s="180"/>
    </row>
    <row r="374" spans="1:9" ht="15.75" x14ac:dyDescent="0.25">
      <c r="A374" s="180"/>
      <c r="B374" s="180"/>
      <c r="C374" s="180"/>
      <c r="D374" s="180"/>
      <c r="E374" s="180"/>
      <c r="F374" s="180"/>
      <c r="G374" s="180"/>
      <c r="H374" s="180"/>
      <c r="I374" s="180"/>
    </row>
    <row r="375" spans="1:9" ht="15.75" x14ac:dyDescent="0.25">
      <c r="A375" s="180"/>
      <c r="B375" s="180"/>
      <c r="C375" s="180"/>
      <c r="D375" s="180"/>
      <c r="E375" s="180"/>
      <c r="F375" s="180"/>
      <c r="G375" s="180"/>
      <c r="H375" s="180"/>
      <c r="I375" s="180"/>
    </row>
    <row r="376" spans="1:9" ht="15.75" x14ac:dyDescent="0.25">
      <c r="A376" s="180"/>
      <c r="B376" s="180"/>
      <c r="C376" s="180"/>
      <c r="D376" s="180"/>
      <c r="E376" s="180"/>
      <c r="F376" s="180"/>
      <c r="G376" s="180"/>
      <c r="H376" s="180"/>
      <c r="I376" s="180"/>
    </row>
    <row r="377" spans="1:9" ht="15.75" x14ac:dyDescent="0.25">
      <c r="A377" s="180"/>
      <c r="B377" s="180"/>
      <c r="C377" s="180"/>
      <c r="D377" s="180"/>
      <c r="E377" s="180"/>
      <c r="F377" s="180"/>
      <c r="G377" s="180"/>
      <c r="H377" s="180"/>
      <c r="I377" s="180"/>
    </row>
    <row r="378" spans="1:9" ht="15.75" x14ac:dyDescent="0.25">
      <c r="A378" s="180"/>
      <c r="B378" s="180"/>
      <c r="C378" s="180"/>
      <c r="D378" s="180"/>
      <c r="E378" s="180"/>
      <c r="F378" s="180"/>
      <c r="G378" s="180"/>
      <c r="H378" s="180"/>
      <c r="I378" s="180"/>
    </row>
    <row r="379" spans="1:9" ht="15.75" x14ac:dyDescent="0.25">
      <c r="A379" s="180"/>
      <c r="B379" s="180"/>
      <c r="C379" s="180"/>
      <c r="D379" s="180"/>
      <c r="E379" s="180"/>
      <c r="F379" s="180"/>
      <c r="G379" s="180"/>
      <c r="H379" s="180"/>
      <c r="I379" s="180"/>
    </row>
    <row r="380" spans="1:9" ht="15.75" x14ac:dyDescent="0.25">
      <c r="A380" s="180"/>
      <c r="B380" s="180"/>
      <c r="C380" s="180"/>
      <c r="D380" s="180"/>
      <c r="E380" s="180"/>
      <c r="F380" s="180"/>
      <c r="G380" s="180"/>
      <c r="H380" s="180"/>
      <c r="I380" s="180"/>
    </row>
    <row r="381" spans="1:9" ht="15.75" x14ac:dyDescent="0.25">
      <c r="A381" s="180"/>
      <c r="B381" s="180"/>
      <c r="C381" s="180"/>
      <c r="D381" s="180"/>
      <c r="E381" s="180"/>
      <c r="F381" s="180"/>
      <c r="G381" s="180"/>
      <c r="H381" s="180"/>
      <c r="I381" s="180"/>
    </row>
    <row r="382" spans="1:9" ht="15.75" x14ac:dyDescent="0.25">
      <c r="A382" s="180"/>
      <c r="B382" s="180"/>
      <c r="C382" s="180"/>
      <c r="D382" s="180"/>
      <c r="E382" s="180"/>
      <c r="F382" s="180"/>
      <c r="G382" s="180"/>
      <c r="H382" s="180"/>
      <c r="I382" s="180"/>
    </row>
    <row r="383" spans="1:9" ht="15.75" x14ac:dyDescent="0.25">
      <c r="A383" s="180"/>
      <c r="B383" s="180"/>
      <c r="C383" s="180"/>
      <c r="D383" s="180"/>
      <c r="E383" s="180"/>
      <c r="F383" s="180"/>
      <c r="G383" s="180"/>
      <c r="H383" s="180"/>
      <c r="I383" s="180"/>
    </row>
    <row r="384" spans="1:9" ht="15.75" x14ac:dyDescent="0.25">
      <c r="A384" s="180"/>
      <c r="B384" s="180"/>
      <c r="C384" s="180"/>
      <c r="D384" s="180"/>
      <c r="E384" s="180"/>
      <c r="F384" s="180"/>
      <c r="G384" s="180"/>
      <c r="H384" s="180"/>
      <c r="I384" s="180"/>
    </row>
    <row r="385" spans="1:9" ht="15.75" x14ac:dyDescent="0.25">
      <c r="A385" s="180"/>
      <c r="B385" s="180"/>
      <c r="C385" s="180"/>
      <c r="D385" s="180"/>
      <c r="E385" s="180"/>
      <c r="F385" s="180"/>
      <c r="G385" s="180"/>
      <c r="H385" s="180"/>
      <c r="I385" s="180"/>
    </row>
    <row r="386" spans="1:9" ht="15.75" x14ac:dyDescent="0.25">
      <c r="A386" s="180"/>
      <c r="B386" s="180"/>
      <c r="C386" s="180"/>
      <c r="D386" s="180"/>
      <c r="E386" s="180"/>
      <c r="F386" s="180"/>
      <c r="G386" s="180"/>
      <c r="H386" s="180"/>
      <c r="I386" s="180"/>
    </row>
    <row r="387" spans="1:9" ht="15.75" x14ac:dyDescent="0.25">
      <c r="A387" s="180"/>
      <c r="B387" s="180"/>
      <c r="C387" s="180"/>
      <c r="D387" s="180"/>
      <c r="E387" s="180"/>
      <c r="F387" s="180"/>
      <c r="G387" s="180"/>
      <c r="H387" s="180"/>
      <c r="I387" s="180"/>
    </row>
    <row r="388" spans="1:9" ht="15.75" x14ac:dyDescent="0.25">
      <c r="A388" s="180"/>
      <c r="B388" s="180"/>
      <c r="C388" s="180"/>
      <c r="D388" s="180"/>
      <c r="E388" s="180"/>
      <c r="F388" s="180"/>
      <c r="G388" s="180"/>
      <c r="H388" s="180"/>
      <c r="I388" s="180"/>
    </row>
    <row r="389" spans="1:9" ht="15.75" x14ac:dyDescent="0.25">
      <c r="A389" s="180"/>
      <c r="B389" s="180"/>
      <c r="C389" s="180"/>
      <c r="D389" s="180"/>
      <c r="E389" s="180"/>
      <c r="F389" s="180"/>
      <c r="G389" s="180"/>
      <c r="H389" s="180"/>
      <c r="I389" s="180"/>
    </row>
    <row r="390" spans="1:9" ht="15.75" x14ac:dyDescent="0.25">
      <c r="A390" s="180"/>
      <c r="B390" s="180"/>
      <c r="C390" s="180"/>
      <c r="D390" s="180"/>
      <c r="E390" s="180"/>
      <c r="F390" s="180"/>
      <c r="G390" s="180"/>
      <c r="H390" s="180"/>
      <c r="I390" s="180"/>
    </row>
    <row r="391" spans="1:9" ht="15.75" x14ac:dyDescent="0.25">
      <c r="A391" s="180"/>
      <c r="B391" s="180"/>
      <c r="C391" s="180"/>
      <c r="D391" s="180"/>
      <c r="E391" s="180"/>
      <c r="F391" s="180"/>
      <c r="G391" s="180"/>
      <c r="H391" s="180"/>
      <c r="I391" s="180"/>
    </row>
    <row r="392" spans="1:9" ht="15.75" x14ac:dyDescent="0.25">
      <c r="A392" s="180"/>
      <c r="B392" s="180"/>
      <c r="C392" s="180"/>
      <c r="D392" s="180"/>
      <c r="E392" s="180"/>
      <c r="F392" s="180"/>
      <c r="G392" s="180"/>
      <c r="H392" s="180"/>
      <c r="I392" s="180"/>
    </row>
    <row r="393" spans="1:9" ht="15.75" x14ac:dyDescent="0.25">
      <c r="A393" s="180"/>
      <c r="B393" s="180"/>
      <c r="C393" s="180"/>
      <c r="D393" s="180"/>
      <c r="E393" s="180"/>
      <c r="F393" s="180"/>
      <c r="G393" s="180"/>
      <c r="H393" s="180"/>
      <c r="I393" s="180"/>
    </row>
    <row r="394" spans="1:9" ht="15.75" x14ac:dyDescent="0.25">
      <c r="A394" s="180"/>
      <c r="B394" s="180"/>
      <c r="C394" s="180"/>
      <c r="D394" s="180"/>
      <c r="E394" s="180"/>
      <c r="F394" s="180"/>
      <c r="G394" s="180"/>
      <c r="H394" s="180"/>
      <c r="I394" s="180"/>
    </row>
    <row r="395" spans="1:9" ht="15.75" x14ac:dyDescent="0.25">
      <c r="A395" s="180"/>
      <c r="B395" s="180"/>
      <c r="C395" s="180"/>
      <c r="D395" s="180"/>
      <c r="E395" s="180"/>
      <c r="F395" s="180"/>
      <c r="G395" s="180"/>
      <c r="H395" s="180"/>
      <c r="I395" s="180"/>
    </row>
    <row r="396" spans="1:9" ht="15.75" x14ac:dyDescent="0.25">
      <c r="A396" s="180"/>
      <c r="B396" s="180"/>
      <c r="C396" s="180"/>
      <c r="D396" s="180"/>
      <c r="E396" s="180"/>
      <c r="F396" s="180"/>
      <c r="G396" s="180"/>
      <c r="H396" s="180"/>
      <c r="I396" s="180"/>
    </row>
    <row r="397" spans="1:9" ht="15.75" x14ac:dyDescent="0.25">
      <c r="A397" s="180"/>
      <c r="B397" s="180"/>
      <c r="C397" s="180"/>
      <c r="D397" s="180"/>
      <c r="E397" s="180"/>
      <c r="F397" s="180"/>
      <c r="G397" s="180"/>
      <c r="H397" s="180"/>
      <c r="I397" s="180"/>
    </row>
    <row r="398" spans="1:9" ht="15.75" x14ac:dyDescent="0.25">
      <c r="A398" s="180"/>
      <c r="B398" s="180"/>
      <c r="C398" s="180"/>
      <c r="D398" s="180"/>
      <c r="E398" s="180"/>
      <c r="F398" s="180"/>
      <c r="G398" s="180"/>
      <c r="H398" s="180"/>
      <c r="I398" s="180"/>
    </row>
    <row r="399" spans="1:9" ht="15.75" x14ac:dyDescent="0.25">
      <c r="A399" s="180"/>
      <c r="B399" s="180"/>
      <c r="C399" s="180"/>
      <c r="D399" s="180"/>
      <c r="E399" s="180"/>
      <c r="F399" s="180"/>
      <c r="G399" s="180"/>
      <c r="H399" s="180"/>
      <c r="I399" s="180"/>
    </row>
    <row r="400" spans="1:9" ht="15.75" x14ac:dyDescent="0.25">
      <c r="A400" s="180"/>
      <c r="B400" s="180"/>
      <c r="C400" s="180"/>
      <c r="D400" s="180"/>
      <c r="E400" s="180"/>
      <c r="F400" s="180"/>
      <c r="G400" s="180"/>
      <c r="H400" s="180"/>
      <c r="I400" s="180"/>
    </row>
    <row r="401" spans="1:9" ht="15.75" x14ac:dyDescent="0.25">
      <c r="A401" s="180"/>
      <c r="B401" s="180"/>
      <c r="C401" s="180"/>
      <c r="D401" s="180"/>
      <c r="E401" s="180"/>
      <c r="F401" s="180"/>
      <c r="G401" s="180"/>
      <c r="H401" s="180"/>
      <c r="I401" s="180"/>
    </row>
    <row r="402" spans="1:9" ht="15.75" x14ac:dyDescent="0.25">
      <c r="A402" s="180"/>
      <c r="B402" s="180"/>
      <c r="C402" s="180"/>
      <c r="D402" s="180"/>
      <c r="E402" s="180"/>
      <c r="F402" s="180"/>
      <c r="G402" s="180"/>
      <c r="H402" s="180"/>
      <c r="I402" s="180"/>
    </row>
    <row r="403" spans="1:9" ht="15.75" x14ac:dyDescent="0.25">
      <c r="A403" s="180"/>
      <c r="B403" s="180"/>
      <c r="C403" s="180"/>
      <c r="D403" s="180"/>
      <c r="E403" s="180"/>
      <c r="F403" s="180"/>
      <c r="G403" s="180"/>
      <c r="H403" s="180"/>
      <c r="I403" s="180"/>
    </row>
    <row r="404" spans="1:9" ht="15.75" x14ac:dyDescent="0.25">
      <c r="A404" s="180"/>
      <c r="B404" s="180"/>
      <c r="C404" s="180"/>
      <c r="D404" s="180"/>
      <c r="E404" s="180"/>
      <c r="F404" s="180"/>
      <c r="G404" s="180"/>
      <c r="H404" s="180"/>
      <c r="I404" s="180"/>
    </row>
    <row r="405" spans="1:9" ht="15.75" x14ac:dyDescent="0.25">
      <c r="A405" s="180"/>
      <c r="B405" s="180"/>
      <c r="C405" s="180"/>
      <c r="D405" s="180"/>
      <c r="E405" s="180"/>
      <c r="F405" s="180"/>
      <c r="G405" s="180"/>
      <c r="H405" s="180"/>
      <c r="I405" s="180"/>
    </row>
    <row r="406" spans="1:9" ht="15.75" x14ac:dyDescent="0.25">
      <c r="A406" s="180"/>
      <c r="B406" s="180"/>
      <c r="C406" s="180"/>
      <c r="D406" s="180"/>
      <c r="E406" s="180"/>
      <c r="F406" s="180"/>
      <c r="G406" s="180"/>
      <c r="H406" s="180"/>
      <c r="I406" s="180"/>
    </row>
    <row r="407" spans="1:9" ht="15.75" x14ac:dyDescent="0.25">
      <c r="A407" s="180"/>
      <c r="B407" s="180"/>
      <c r="C407" s="180"/>
      <c r="D407" s="180"/>
      <c r="E407" s="180"/>
      <c r="F407" s="180"/>
      <c r="G407" s="180"/>
      <c r="H407" s="180"/>
      <c r="I407" s="180"/>
    </row>
    <row r="408" spans="1:9" ht="15.75" x14ac:dyDescent="0.25">
      <c r="A408" s="180"/>
      <c r="B408" s="180"/>
      <c r="C408" s="180"/>
      <c r="D408" s="180"/>
      <c r="E408" s="180"/>
      <c r="F408" s="180"/>
      <c r="G408" s="180"/>
      <c r="H408" s="180"/>
      <c r="I408" s="180"/>
    </row>
    <row r="409" spans="1:9" ht="15.75" x14ac:dyDescent="0.25">
      <c r="A409" s="180"/>
      <c r="B409" s="180"/>
      <c r="C409" s="180"/>
      <c r="D409" s="180"/>
      <c r="E409" s="180"/>
      <c r="F409" s="180"/>
      <c r="G409" s="180"/>
      <c r="H409" s="180"/>
      <c r="I409" s="180"/>
    </row>
    <row r="410" spans="1:9" ht="15.75" x14ac:dyDescent="0.25">
      <c r="A410" s="180"/>
      <c r="B410" s="180"/>
      <c r="C410" s="180"/>
      <c r="D410" s="180"/>
      <c r="E410" s="180"/>
      <c r="F410" s="180"/>
      <c r="G410" s="180"/>
      <c r="H410" s="180"/>
      <c r="I410" s="180"/>
    </row>
    <row r="411" spans="1:9" ht="15.75" x14ac:dyDescent="0.25">
      <c r="A411" s="180"/>
      <c r="B411" s="180"/>
      <c r="C411" s="180"/>
      <c r="D411" s="180"/>
      <c r="E411" s="180"/>
      <c r="F411" s="180"/>
      <c r="G411" s="180"/>
      <c r="H411" s="180"/>
      <c r="I411" s="180"/>
    </row>
    <row r="412" spans="1:9" ht="15.75" x14ac:dyDescent="0.25">
      <c r="A412" s="180"/>
      <c r="B412" s="180"/>
      <c r="C412" s="180"/>
      <c r="D412" s="180"/>
      <c r="E412" s="180"/>
      <c r="F412" s="180"/>
      <c r="G412" s="180"/>
      <c r="H412" s="180"/>
      <c r="I412" s="180"/>
    </row>
    <row r="413" spans="1:9" ht="15.75" x14ac:dyDescent="0.25">
      <c r="A413" s="180"/>
      <c r="B413" s="180"/>
      <c r="C413" s="180"/>
      <c r="D413" s="180"/>
      <c r="E413" s="180"/>
      <c r="F413" s="180"/>
      <c r="G413" s="180"/>
      <c r="H413" s="180"/>
      <c r="I413" s="180"/>
    </row>
    <row r="414" spans="1:9" ht="15.75" x14ac:dyDescent="0.25">
      <c r="A414" s="180"/>
      <c r="B414" s="180"/>
      <c r="C414" s="180"/>
      <c r="D414" s="180"/>
      <c r="E414" s="180"/>
      <c r="F414" s="180"/>
      <c r="G414" s="180"/>
      <c r="H414" s="180"/>
      <c r="I414" s="180"/>
    </row>
    <row r="415" spans="1:9" ht="15.75" x14ac:dyDescent="0.25">
      <c r="A415" s="180"/>
      <c r="B415" s="180"/>
      <c r="C415" s="180"/>
      <c r="D415" s="180"/>
      <c r="E415" s="180"/>
      <c r="F415" s="180"/>
      <c r="G415" s="180"/>
      <c r="H415" s="180"/>
      <c r="I415" s="180"/>
    </row>
    <row r="416" spans="1:9" ht="15.75" x14ac:dyDescent="0.25">
      <c r="A416" s="180"/>
      <c r="B416" s="180"/>
      <c r="C416" s="180"/>
      <c r="D416" s="180"/>
      <c r="E416" s="180"/>
      <c r="F416" s="180"/>
      <c r="G416" s="180"/>
      <c r="H416" s="180"/>
      <c r="I416" s="180"/>
    </row>
    <row r="417" spans="1:9" ht="15.75" x14ac:dyDescent="0.25">
      <c r="A417" s="180"/>
      <c r="B417" s="180"/>
      <c r="C417" s="180"/>
      <c r="D417" s="180"/>
      <c r="E417" s="180"/>
      <c r="F417" s="180"/>
      <c r="G417" s="180"/>
      <c r="H417" s="180"/>
      <c r="I417" s="180"/>
    </row>
    <row r="418" spans="1:9" ht="15.75" x14ac:dyDescent="0.25">
      <c r="A418" s="180"/>
      <c r="B418" s="180"/>
      <c r="C418" s="180"/>
      <c r="D418" s="180"/>
      <c r="E418" s="180"/>
      <c r="F418" s="180"/>
      <c r="G418" s="180"/>
      <c r="H418" s="180"/>
      <c r="I418" s="180"/>
    </row>
    <row r="419" spans="1:9" ht="15.75" x14ac:dyDescent="0.25">
      <c r="A419" s="180"/>
      <c r="B419" s="180"/>
      <c r="C419" s="180"/>
      <c r="D419" s="180"/>
      <c r="E419" s="180"/>
      <c r="F419" s="180"/>
      <c r="G419" s="180"/>
      <c r="H419" s="180"/>
      <c r="I419" s="180"/>
    </row>
    <row r="420" spans="1:9" ht="15.75" x14ac:dyDescent="0.25">
      <c r="A420" s="180"/>
      <c r="B420" s="180"/>
      <c r="C420" s="180"/>
      <c r="D420" s="180"/>
      <c r="E420" s="180"/>
      <c r="F420" s="180"/>
      <c r="G420" s="180"/>
      <c r="H420" s="180"/>
      <c r="I420" s="180"/>
    </row>
    <row r="421" spans="1:9" ht="15.75" x14ac:dyDescent="0.25">
      <c r="A421" s="180"/>
      <c r="B421" s="180"/>
      <c r="C421" s="180"/>
      <c r="D421" s="180"/>
      <c r="E421" s="180"/>
      <c r="F421" s="180"/>
      <c r="G421" s="180"/>
      <c r="H421" s="180"/>
      <c r="I421" s="180"/>
    </row>
    <row r="422" spans="1:9" ht="15.75" x14ac:dyDescent="0.25">
      <c r="A422" s="180"/>
      <c r="B422" s="180"/>
      <c r="C422" s="180"/>
      <c r="D422" s="180"/>
      <c r="E422" s="180"/>
      <c r="F422" s="180"/>
      <c r="G422" s="180"/>
      <c r="H422" s="180"/>
      <c r="I422" s="180"/>
    </row>
    <row r="423" spans="1:9" ht="15.75" x14ac:dyDescent="0.25">
      <c r="A423" s="180"/>
      <c r="B423" s="180"/>
      <c r="C423" s="180"/>
      <c r="D423" s="180"/>
      <c r="E423" s="180"/>
      <c r="F423" s="180"/>
      <c r="G423" s="180"/>
      <c r="H423" s="180"/>
      <c r="I423" s="180"/>
    </row>
    <row r="424" spans="1:9" ht="15.75" x14ac:dyDescent="0.25">
      <c r="A424" s="180"/>
      <c r="B424" s="180"/>
      <c r="C424" s="180"/>
      <c r="D424" s="180"/>
      <c r="E424" s="180"/>
      <c r="F424" s="180"/>
      <c r="G424" s="180"/>
      <c r="H424" s="180"/>
      <c r="I424" s="180"/>
    </row>
    <row r="425" spans="1:9" ht="15.75" x14ac:dyDescent="0.25">
      <c r="A425" s="180"/>
      <c r="B425" s="180"/>
      <c r="C425" s="180"/>
      <c r="D425" s="180"/>
      <c r="E425" s="180"/>
      <c r="F425" s="180"/>
      <c r="G425" s="180"/>
      <c r="H425" s="180"/>
      <c r="I425" s="180"/>
    </row>
    <row r="426" spans="1:9" ht="15.75" x14ac:dyDescent="0.25">
      <c r="A426" s="180"/>
      <c r="B426" s="180"/>
      <c r="C426" s="180"/>
      <c r="D426" s="180"/>
      <c r="E426" s="180"/>
      <c r="F426" s="180"/>
      <c r="G426" s="180"/>
      <c r="H426" s="180"/>
      <c r="I426" s="180"/>
    </row>
    <row r="427" spans="1:9" ht="15.75" x14ac:dyDescent="0.25">
      <c r="A427" s="180"/>
      <c r="B427" s="180"/>
      <c r="C427" s="180"/>
      <c r="D427" s="180"/>
      <c r="E427" s="180"/>
      <c r="F427" s="180"/>
      <c r="G427" s="180"/>
      <c r="H427" s="180"/>
      <c r="I427" s="180"/>
    </row>
    <row r="428" spans="1:9" ht="15.75" x14ac:dyDescent="0.25">
      <c r="A428" s="180"/>
      <c r="B428" s="180"/>
      <c r="C428" s="180"/>
      <c r="D428" s="180"/>
      <c r="E428" s="180"/>
      <c r="F428" s="180"/>
      <c r="G428" s="180"/>
      <c r="H428" s="180"/>
      <c r="I428" s="180"/>
    </row>
    <row r="429" spans="1:9" ht="15.75" x14ac:dyDescent="0.25">
      <c r="A429" s="180"/>
      <c r="B429" s="180"/>
      <c r="C429" s="180"/>
      <c r="D429" s="180"/>
      <c r="E429" s="180"/>
      <c r="F429" s="180"/>
      <c r="G429" s="180"/>
      <c r="H429" s="180"/>
      <c r="I429" s="180"/>
    </row>
    <row r="430" spans="1:9" ht="15.75" x14ac:dyDescent="0.25">
      <c r="A430" s="180"/>
      <c r="B430" s="180"/>
      <c r="C430" s="180"/>
      <c r="D430" s="180"/>
      <c r="E430" s="180"/>
      <c r="F430" s="180"/>
      <c r="G430" s="180"/>
      <c r="H430" s="180"/>
      <c r="I430" s="180"/>
    </row>
    <row r="431" spans="1:9" ht="15.75" x14ac:dyDescent="0.25">
      <c r="A431" s="180"/>
      <c r="B431" s="180"/>
      <c r="C431" s="180"/>
      <c r="D431" s="180"/>
      <c r="E431" s="180"/>
      <c r="F431" s="180"/>
      <c r="G431" s="180"/>
      <c r="H431" s="180"/>
      <c r="I431" s="180"/>
    </row>
    <row r="432" spans="1:9" ht="15.75" x14ac:dyDescent="0.25">
      <c r="A432" s="180"/>
      <c r="B432" s="180"/>
      <c r="C432" s="180"/>
      <c r="D432" s="180"/>
      <c r="E432" s="180"/>
      <c r="F432" s="180"/>
      <c r="G432" s="180"/>
      <c r="H432" s="180"/>
      <c r="I432" s="180"/>
    </row>
    <row r="433" spans="1:9" ht="15.75" x14ac:dyDescent="0.25">
      <c r="A433" s="180"/>
      <c r="B433" s="180"/>
      <c r="C433" s="180"/>
      <c r="D433" s="180"/>
      <c r="E433" s="180"/>
      <c r="F433" s="180"/>
      <c r="G433" s="180"/>
      <c r="H433" s="180"/>
      <c r="I433" s="180"/>
    </row>
    <row r="434" spans="1:9" ht="15.75" x14ac:dyDescent="0.25">
      <c r="A434" s="180"/>
      <c r="B434" s="180"/>
      <c r="C434" s="180"/>
      <c r="D434" s="180"/>
      <c r="E434" s="180"/>
      <c r="F434" s="180"/>
      <c r="G434" s="180"/>
      <c r="H434" s="180"/>
      <c r="I434" s="180"/>
    </row>
    <row r="435" spans="1:9" ht="15.75" x14ac:dyDescent="0.25">
      <c r="A435" s="180"/>
      <c r="B435" s="180"/>
      <c r="C435" s="180"/>
      <c r="D435" s="180"/>
      <c r="E435" s="180"/>
      <c r="F435" s="180"/>
      <c r="G435" s="180"/>
      <c r="H435" s="180"/>
      <c r="I435" s="180"/>
    </row>
    <row r="436" spans="1:9" ht="15.75" x14ac:dyDescent="0.25">
      <c r="A436" s="180"/>
      <c r="B436" s="180"/>
      <c r="C436" s="180"/>
      <c r="D436" s="180"/>
      <c r="E436" s="180"/>
      <c r="F436" s="180"/>
      <c r="G436" s="180"/>
      <c r="H436" s="180"/>
      <c r="I436" s="180"/>
    </row>
    <row r="437" spans="1:9" ht="15.75" x14ac:dyDescent="0.25">
      <c r="A437" s="180"/>
      <c r="B437" s="180"/>
      <c r="C437" s="180"/>
      <c r="D437" s="180"/>
      <c r="E437" s="180"/>
      <c r="F437" s="180"/>
      <c r="G437" s="180"/>
      <c r="H437" s="180"/>
      <c r="I437" s="180"/>
    </row>
    <row r="438" spans="1:9" ht="15.75" x14ac:dyDescent="0.25">
      <c r="A438" s="180"/>
      <c r="B438" s="180"/>
      <c r="C438" s="180"/>
      <c r="D438" s="180"/>
      <c r="E438" s="180"/>
      <c r="F438" s="180"/>
      <c r="G438" s="180"/>
      <c r="H438" s="180"/>
      <c r="I438" s="180"/>
    </row>
    <row r="439" spans="1:9" ht="15.75" x14ac:dyDescent="0.25">
      <c r="A439" s="180"/>
      <c r="B439" s="180"/>
      <c r="C439" s="180"/>
      <c r="D439" s="180"/>
      <c r="E439" s="180"/>
      <c r="F439" s="180"/>
      <c r="G439" s="180"/>
      <c r="H439" s="180"/>
      <c r="I439" s="180"/>
    </row>
    <row r="440" spans="1:9" ht="15.75" x14ac:dyDescent="0.25">
      <c r="A440" s="180"/>
      <c r="B440" s="180"/>
      <c r="C440" s="180"/>
      <c r="D440" s="180"/>
      <c r="E440" s="180"/>
      <c r="F440" s="180"/>
      <c r="G440" s="180"/>
      <c r="H440" s="180"/>
      <c r="I440" s="180"/>
    </row>
    <row r="441" spans="1:9" ht="15.75" x14ac:dyDescent="0.25">
      <c r="A441" s="180"/>
      <c r="B441" s="180"/>
      <c r="C441" s="180"/>
      <c r="D441" s="180"/>
      <c r="E441" s="180"/>
      <c r="F441" s="180"/>
      <c r="G441" s="180"/>
      <c r="H441" s="180"/>
      <c r="I441" s="180"/>
    </row>
    <row r="442" spans="1:9" ht="15.75" x14ac:dyDescent="0.25">
      <c r="A442" s="180"/>
      <c r="B442" s="180"/>
      <c r="C442" s="180"/>
      <c r="D442" s="180"/>
      <c r="E442" s="180"/>
      <c r="F442" s="180"/>
      <c r="G442" s="180"/>
      <c r="H442" s="180"/>
      <c r="I442" s="180"/>
    </row>
    <row r="443" spans="1:9" ht="15.75" x14ac:dyDescent="0.25">
      <c r="A443" s="180"/>
      <c r="B443" s="180"/>
      <c r="C443" s="180"/>
      <c r="D443" s="180"/>
      <c r="E443" s="180"/>
      <c r="F443" s="180"/>
      <c r="G443" s="180"/>
      <c r="H443" s="180"/>
      <c r="I443" s="180"/>
    </row>
    <row r="444" spans="1:9" ht="15.75" x14ac:dyDescent="0.25">
      <c r="A444" s="180"/>
      <c r="B444" s="180"/>
      <c r="C444" s="180"/>
      <c r="D444" s="180"/>
      <c r="E444" s="180"/>
      <c r="F444" s="180"/>
      <c r="G444" s="180"/>
      <c r="H444" s="180"/>
      <c r="I444" s="180"/>
    </row>
    <row r="445" spans="1:9" ht="15.75" x14ac:dyDescent="0.25">
      <c r="A445" s="180"/>
      <c r="B445" s="180"/>
      <c r="C445" s="180"/>
      <c r="D445" s="180"/>
      <c r="E445" s="180"/>
      <c r="F445" s="180"/>
      <c r="G445" s="180"/>
      <c r="H445" s="180"/>
      <c r="I445" s="180"/>
    </row>
    <row r="446" spans="1:9" ht="15.75" x14ac:dyDescent="0.25">
      <c r="A446" s="180"/>
      <c r="B446" s="180"/>
      <c r="C446" s="180"/>
      <c r="D446" s="180"/>
      <c r="E446" s="180"/>
      <c r="F446" s="180"/>
      <c r="G446" s="180"/>
      <c r="H446" s="180"/>
      <c r="I446" s="180"/>
    </row>
    <row r="447" spans="1:9" ht="15.75" x14ac:dyDescent="0.25">
      <c r="A447" s="180"/>
      <c r="B447" s="180"/>
      <c r="C447" s="180"/>
      <c r="D447" s="180"/>
      <c r="E447" s="180"/>
      <c r="F447" s="180"/>
      <c r="G447" s="180"/>
      <c r="H447" s="180"/>
      <c r="I447" s="180"/>
    </row>
    <row r="448" spans="1:9" ht="15.75" x14ac:dyDescent="0.25">
      <c r="A448" s="180"/>
      <c r="B448" s="180"/>
      <c r="C448" s="180"/>
      <c r="D448" s="180"/>
      <c r="E448" s="180"/>
      <c r="F448" s="180"/>
      <c r="G448" s="180"/>
      <c r="H448" s="180"/>
      <c r="I448" s="180"/>
    </row>
    <row r="449" spans="1:9" ht="15.75" x14ac:dyDescent="0.25">
      <c r="A449" s="180"/>
      <c r="B449" s="180"/>
      <c r="C449" s="180"/>
      <c r="D449" s="180"/>
      <c r="E449" s="180"/>
      <c r="F449" s="180"/>
      <c r="G449" s="180"/>
      <c r="H449" s="180"/>
      <c r="I449" s="180"/>
    </row>
    <row r="450" spans="1:9" ht="15.75" x14ac:dyDescent="0.25">
      <c r="A450" s="180"/>
      <c r="B450" s="180"/>
      <c r="C450" s="180"/>
      <c r="D450" s="180"/>
      <c r="E450" s="180"/>
      <c r="F450" s="180"/>
      <c r="G450" s="180"/>
      <c r="H450" s="180"/>
      <c r="I450" s="180"/>
    </row>
    <row r="451" spans="1:9" ht="15.75" x14ac:dyDescent="0.25">
      <c r="A451" s="180"/>
      <c r="B451" s="180"/>
      <c r="C451" s="180"/>
      <c r="D451" s="180"/>
      <c r="E451" s="180"/>
      <c r="F451" s="180"/>
      <c r="G451" s="180"/>
      <c r="H451" s="180"/>
      <c r="I451" s="180"/>
    </row>
    <row r="452" spans="1:9" ht="15.75" x14ac:dyDescent="0.25">
      <c r="A452" s="180"/>
      <c r="B452" s="180"/>
      <c r="C452" s="180"/>
      <c r="D452" s="180"/>
      <c r="E452" s="180"/>
      <c r="F452" s="180"/>
      <c r="G452" s="180"/>
      <c r="H452" s="180"/>
      <c r="I452" s="180"/>
    </row>
    <row r="453" spans="1:9" ht="15.75" x14ac:dyDescent="0.25">
      <c r="A453" s="180"/>
      <c r="B453" s="180"/>
      <c r="C453" s="180"/>
      <c r="D453" s="180"/>
      <c r="E453" s="180"/>
      <c r="F453" s="180"/>
      <c r="G453" s="180"/>
      <c r="H453" s="180"/>
      <c r="I453" s="180"/>
    </row>
    <row r="454" spans="1:9" ht="15.75" x14ac:dyDescent="0.25">
      <c r="A454" s="180"/>
      <c r="B454" s="180"/>
      <c r="C454" s="180"/>
      <c r="D454" s="180"/>
      <c r="E454" s="180"/>
      <c r="F454" s="180"/>
      <c r="G454" s="180"/>
      <c r="H454" s="180"/>
      <c r="I454" s="180"/>
    </row>
    <row r="455" spans="1:9" ht="15.75" x14ac:dyDescent="0.25">
      <c r="A455" s="180"/>
      <c r="B455" s="180"/>
      <c r="C455" s="180"/>
      <c r="D455" s="180"/>
      <c r="E455" s="180"/>
      <c r="F455" s="180"/>
      <c r="G455" s="180"/>
      <c r="H455" s="180"/>
      <c r="I455" s="180"/>
    </row>
    <row r="456" spans="1:9" ht="15.75" x14ac:dyDescent="0.25">
      <c r="A456" s="180"/>
      <c r="B456" s="180"/>
      <c r="C456" s="180"/>
      <c r="D456" s="180"/>
      <c r="E456" s="180"/>
      <c r="F456" s="180"/>
      <c r="G456" s="180"/>
      <c r="H456" s="180"/>
      <c r="I456" s="180"/>
    </row>
    <row r="457" spans="1:9" ht="15.75" x14ac:dyDescent="0.25">
      <c r="A457" s="180"/>
      <c r="B457" s="180"/>
      <c r="C457" s="180"/>
      <c r="D457" s="180"/>
      <c r="E457" s="180"/>
      <c r="F457" s="180"/>
      <c r="G457" s="180"/>
      <c r="H457" s="180"/>
      <c r="I457" s="180"/>
    </row>
    <row r="458" spans="1:9" ht="15.75" x14ac:dyDescent="0.25">
      <c r="A458" s="180"/>
      <c r="B458" s="180"/>
      <c r="C458" s="180"/>
      <c r="D458" s="180"/>
      <c r="E458" s="180"/>
      <c r="F458" s="180"/>
      <c r="G458" s="180"/>
      <c r="H458" s="180"/>
      <c r="I458" s="180"/>
    </row>
    <row r="459" spans="1:9" ht="15.75" x14ac:dyDescent="0.25">
      <c r="A459" s="180"/>
      <c r="B459" s="180"/>
      <c r="C459" s="180"/>
      <c r="D459" s="180"/>
      <c r="E459" s="180"/>
      <c r="F459" s="180"/>
      <c r="G459" s="180"/>
      <c r="H459" s="180"/>
      <c r="I459" s="180"/>
    </row>
    <row r="460" spans="1:9" ht="15.75" x14ac:dyDescent="0.25">
      <c r="A460" s="180"/>
      <c r="B460" s="180"/>
      <c r="C460" s="180"/>
      <c r="D460" s="180"/>
      <c r="E460" s="180"/>
      <c r="F460" s="180"/>
      <c r="G460" s="180"/>
      <c r="H460" s="180"/>
      <c r="I460" s="180"/>
    </row>
    <row r="461" spans="1:9" ht="15.75" x14ac:dyDescent="0.25">
      <c r="A461" s="180"/>
      <c r="B461" s="180"/>
      <c r="C461" s="180"/>
      <c r="D461" s="180"/>
      <c r="E461" s="180"/>
      <c r="F461" s="180"/>
      <c r="G461" s="180"/>
      <c r="H461" s="180"/>
      <c r="I461" s="180"/>
    </row>
    <row r="462" spans="1:9" ht="15.75" x14ac:dyDescent="0.25">
      <c r="A462" s="180"/>
      <c r="B462" s="180"/>
      <c r="C462" s="180"/>
      <c r="D462" s="180"/>
      <c r="E462" s="180"/>
      <c r="F462" s="180"/>
      <c r="G462" s="180"/>
      <c r="H462" s="180"/>
      <c r="I462" s="180"/>
    </row>
    <row r="463" spans="1:9" ht="15.75" x14ac:dyDescent="0.25">
      <c r="A463" s="180"/>
      <c r="B463" s="180"/>
      <c r="C463" s="180"/>
      <c r="D463" s="180"/>
      <c r="E463" s="180"/>
      <c r="F463" s="180"/>
      <c r="G463" s="180"/>
      <c r="H463" s="180"/>
      <c r="I463" s="180"/>
    </row>
    <row r="464" spans="1:9" ht="15.75" x14ac:dyDescent="0.25">
      <c r="A464" s="180"/>
      <c r="B464" s="180"/>
      <c r="C464" s="180"/>
      <c r="D464" s="180"/>
      <c r="E464" s="180"/>
      <c r="F464" s="180"/>
      <c r="G464" s="180"/>
      <c r="H464" s="180"/>
      <c r="I464" s="180"/>
    </row>
    <row r="465" spans="1:9" ht="15.75" x14ac:dyDescent="0.25">
      <c r="A465" s="180"/>
      <c r="B465" s="180"/>
      <c r="C465" s="180"/>
      <c r="D465" s="180"/>
      <c r="E465" s="180"/>
      <c r="F465" s="180"/>
      <c r="G465" s="180"/>
      <c r="H465" s="180"/>
      <c r="I465" s="180"/>
    </row>
    <row r="466" spans="1:9" ht="15.75" x14ac:dyDescent="0.25">
      <c r="A466" s="180"/>
      <c r="B466" s="180"/>
      <c r="C466" s="180"/>
      <c r="D466" s="180"/>
      <c r="E466" s="180"/>
      <c r="F466" s="180"/>
      <c r="G466" s="180"/>
      <c r="H466" s="180"/>
      <c r="I466" s="180"/>
    </row>
    <row r="467" spans="1:9" ht="15.75" x14ac:dyDescent="0.25">
      <c r="A467" s="180"/>
      <c r="B467" s="180"/>
      <c r="C467" s="180"/>
      <c r="D467" s="180"/>
      <c r="E467" s="180"/>
      <c r="F467" s="180"/>
      <c r="G467" s="180"/>
      <c r="H467" s="180"/>
      <c r="I467" s="180"/>
    </row>
    <row r="468" spans="1:9" ht="15.75" x14ac:dyDescent="0.25">
      <c r="A468" s="180"/>
      <c r="B468" s="180"/>
      <c r="C468" s="180"/>
      <c r="D468" s="180"/>
      <c r="E468" s="180"/>
      <c r="F468" s="180"/>
      <c r="G468" s="180"/>
      <c r="H468" s="180"/>
      <c r="I468" s="180"/>
    </row>
    <row r="469" spans="1:9" ht="15.75" x14ac:dyDescent="0.25">
      <c r="A469" s="180"/>
      <c r="B469" s="180"/>
      <c r="C469" s="180"/>
      <c r="D469" s="180"/>
      <c r="E469" s="180"/>
      <c r="F469" s="180"/>
      <c r="G469" s="180"/>
      <c r="H469" s="180"/>
      <c r="I469" s="180"/>
    </row>
    <row r="470" spans="1:9" ht="15.75" x14ac:dyDescent="0.25">
      <c r="A470" s="180"/>
      <c r="B470" s="180"/>
      <c r="C470" s="180"/>
      <c r="D470" s="180"/>
      <c r="E470" s="180"/>
      <c r="F470" s="180"/>
      <c r="G470" s="180"/>
      <c r="H470" s="180"/>
      <c r="I470" s="180"/>
    </row>
    <row r="471" spans="1:9" ht="15.75" x14ac:dyDescent="0.25">
      <c r="A471" s="180"/>
      <c r="B471" s="180"/>
      <c r="C471" s="180"/>
      <c r="D471" s="180"/>
      <c r="E471" s="180"/>
      <c r="F471" s="180"/>
      <c r="G471" s="180"/>
      <c r="H471" s="180"/>
      <c r="I471" s="180"/>
    </row>
    <row r="472" spans="1:9" ht="15.75" x14ac:dyDescent="0.25">
      <c r="A472" s="180"/>
      <c r="B472" s="180"/>
      <c r="C472" s="180"/>
      <c r="D472" s="180"/>
      <c r="E472" s="180"/>
      <c r="F472" s="180"/>
      <c r="G472" s="180"/>
      <c r="H472" s="180"/>
      <c r="I472" s="180"/>
    </row>
    <row r="473" spans="1:9" ht="15.75" x14ac:dyDescent="0.25">
      <c r="A473" s="180"/>
      <c r="B473" s="180"/>
      <c r="C473" s="180"/>
      <c r="D473" s="180"/>
      <c r="E473" s="180"/>
      <c r="F473" s="180"/>
      <c r="G473" s="180"/>
      <c r="H473" s="180"/>
      <c r="I473" s="180"/>
    </row>
    <row r="474" spans="1:9" ht="15.75" x14ac:dyDescent="0.25">
      <c r="A474" s="180"/>
      <c r="B474" s="180"/>
      <c r="C474" s="180"/>
      <c r="D474" s="180"/>
      <c r="E474" s="180"/>
      <c r="F474" s="180"/>
      <c r="G474" s="180"/>
      <c r="H474" s="180"/>
      <c r="I474" s="180"/>
    </row>
    <row r="475" spans="1:9" ht="15.75" x14ac:dyDescent="0.25">
      <c r="A475" s="180"/>
      <c r="B475" s="180"/>
      <c r="C475" s="180"/>
      <c r="D475" s="180"/>
      <c r="E475" s="180"/>
      <c r="F475" s="180"/>
      <c r="G475" s="180"/>
      <c r="H475" s="180"/>
      <c r="I475" s="180"/>
    </row>
    <row r="476" spans="1:9" ht="15.75" x14ac:dyDescent="0.25">
      <c r="A476" s="180"/>
      <c r="B476" s="180"/>
      <c r="C476" s="180"/>
      <c r="D476" s="180"/>
      <c r="E476" s="180"/>
      <c r="F476" s="180"/>
      <c r="G476" s="180"/>
      <c r="H476" s="180"/>
      <c r="I476" s="180"/>
    </row>
    <row r="477" spans="1:9" ht="15.75" x14ac:dyDescent="0.25">
      <c r="A477" s="180"/>
      <c r="B477" s="180"/>
      <c r="C477" s="180"/>
      <c r="D477" s="180"/>
      <c r="E477" s="180"/>
      <c r="F477" s="180"/>
      <c r="G477" s="180"/>
      <c r="H477" s="180"/>
      <c r="I477" s="180"/>
    </row>
    <row r="478" spans="1:9" ht="15.75" x14ac:dyDescent="0.25">
      <c r="A478" s="180"/>
      <c r="B478" s="180"/>
      <c r="C478" s="180"/>
      <c r="D478" s="180"/>
      <c r="E478" s="180"/>
      <c r="F478" s="180"/>
      <c r="G478" s="180"/>
      <c r="H478" s="180"/>
      <c r="I478" s="180"/>
    </row>
    <row r="479" spans="1:9" ht="15.75" x14ac:dyDescent="0.25">
      <c r="A479" s="180"/>
      <c r="B479" s="180"/>
      <c r="C479" s="180"/>
      <c r="D479" s="180"/>
      <c r="E479" s="180"/>
      <c r="F479" s="180"/>
      <c r="G479" s="180"/>
      <c r="H479" s="180"/>
      <c r="I479" s="180"/>
    </row>
    <row r="480" spans="1:9" ht="15.75" x14ac:dyDescent="0.25">
      <c r="A480" s="180"/>
      <c r="B480" s="180"/>
      <c r="C480" s="180"/>
      <c r="D480" s="180"/>
      <c r="E480" s="180"/>
      <c r="F480" s="180"/>
      <c r="G480" s="180"/>
      <c r="H480" s="180"/>
      <c r="I480" s="180"/>
    </row>
    <row r="481" spans="1:9" ht="15.75" x14ac:dyDescent="0.25">
      <c r="A481" s="180"/>
      <c r="B481" s="180"/>
      <c r="C481" s="180"/>
      <c r="D481" s="180"/>
      <c r="E481" s="180"/>
      <c r="F481" s="180"/>
      <c r="G481" s="180"/>
      <c r="H481" s="180"/>
      <c r="I481" s="180"/>
    </row>
    <row r="482" spans="1:9" ht="15.75" x14ac:dyDescent="0.25">
      <c r="A482" s="180"/>
      <c r="B482" s="180"/>
      <c r="C482" s="180"/>
      <c r="D482" s="180"/>
      <c r="E482" s="180"/>
      <c r="F482" s="180"/>
      <c r="G482" s="180"/>
      <c r="H482" s="180"/>
      <c r="I482" s="180"/>
    </row>
    <row r="483" spans="1:9" ht="15.75" x14ac:dyDescent="0.25">
      <c r="A483" s="180"/>
      <c r="B483" s="180"/>
      <c r="C483" s="180"/>
      <c r="D483" s="180"/>
      <c r="E483" s="180"/>
      <c r="F483" s="180"/>
      <c r="G483" s="180"/>
      <c r="H483" s="180"/>
      <c r="I483" s="180"/>
    </row>
    <row r="484" spans="1:9" ht="15.75" x14ac:dyDescent="0.25">
      <c r="A484" s="180"/>
      <c r="B484" s="180"/>
      <c r="C484" s="180"/>
      <c r="D484" s="180"/>
      <c r="E484" s="180"/>
      <c r="F484" s="180"/>
      <c r="G484" s="180"/>
      <c r="H484" s="180"/>
      <c r="I484" s="180"/>
    </row>
    <row r="485" spans="1:9" ht="15.75" x14ac:dyDescent="0.25">
      <c r="A485" s="180"/>
      <c r="B485" s="180"/>
      <c r="C485" s="180"/>
      <c r="D485" s="180"/>
      <c r="E485" s="180"/>
      <c r="F485" s="180"/>
      <c r="G485" s="180"/>
      <c r="H485" s="180"/>
      <c r="I485" s="180"/>
    </row>
    <row r="486" spans="1:9" ht="15.75" x14ac:dyDescent="0.25">
      <c r="A486" s="180"/>
      <c r="B486" s="180"/>
      <c r="C486" s="180"/>
      <c r="D486" s="180"/>
      <c r="E486" s="180"/>
      <c r="F486" s="180"/>
      <c r="G486" s="180"/>
      <c r="H486" s="180"/>
      <c r="I486" s="180"/>
    </row>
    <row r="487" spans="1:9" ht="15.75" x14ac:dyDescent="0.25">
      <c r="A487" s="180"/>
      <c r="B487" s="180"/>
      <c r="C487" s="180"/>
      <c r="D487" s="180"/>
      <c r="E487" s="180"/>
      <c r="F487" s="180"/>
      <c r="G487" s="180"/>
      <c r="H487" s="180"/>
      <c r="I487" s="180"/>
    </row>
    <row r="488" spans="1:9" ht="15.75" x14ac:dyDescent="0.25">
      <c r="A488" s="180"/>
      <c r="B488" s="180"/>
      <c r="C488" s="180"/>
      <c r="D488" s="180"/>
      <c r="E488" s="180"/>
      <c r="F488" s="180"/>
      <c r="G488" s="180"/>
      <c r="H488" s="180"/>
      <c r="I488" s="180"/>
    </row>
    <row r="489" spans="1:9" ht="15.75" x14ac:dyDescent="0.25">
      <c r="A489" s="180"/>
      <c r="B489" s="180"/>
      <c r="C489" s="180"/>
      <c r="D489" s="180"/>
      <c r="E489" s="180"/>
      <c r="F489" s="180"/>
      <c r="G489" s="180"/>
      <c r="H489" s="180"/>
      <c r="I489" s="180"/>
    </row>
    <row r="490" spans="1:9" ht="15.75" x14ac:dyDescent="0.25">
      <c r="A490" s="180"/>
      <c r="B490" s="180"/>
      <c r="C490" s="180"/>
      <c r="D490" s="180"/>
      <c r="E490" s="180"/>
      <c r="F490" s="180"/>
      <c r="G490" s="180"/>
      <c r="H490" s="180"/>
      <c r="I490" s="180"/>
    </row>
    <row r="491" spans="1:9" ht="15.75" x14ac:dyDescent="0.25">
      <c r="A491" s="180"/>
      <c r="B491" s="180"/>
      <c r="C491" s="180"/>
      <c r="D491" s="180"/>
      <c r="E491" s="180"/>
      <c r="F491" s="180"/>
      <c r="G491" s="180"/>
      <c r="H491" s="180"/>
      <c r="I491" s="180"/>
    </row>
    <row r="492" spans="1:9" ht="15.75" x14ac:dyDescent="0.25">
      <c r="A492" s="180"/>
      <c r="B492" s="180"/>
      <c r="C492" s="180"/>
      <c r="D492" s="180"/>
      <c r="E492" s="180"/>
      <c r="F492" s="180"/>
      <c r="G492" s="180"/>
      <c r="H492" s="180"/>
      <c r="I492" s="180"/>
    </row>
    <row r="493" spans="1:9" ht="15.75" x14ac:dyDescent="0.25">
      <c r="A493" s="180"/>
      <c r="B493" s="180"/>
      <c r="C493" s="180"/>
      <c r="D493" s="180"/>
      <c r="E493" s="180"/>
      <c r="F493" s="180"/>
      <c r="G493" s="180"/>
      <c r="H493" s="180"/>
      <c r="I493" s="180"/>
    </row>
    <row r="494" spans="1:9" ht="15.75" x14ac:dyDescent="0.25">
      <c r="A494" s="180"/>
      <c r="B494" s="180"/>
      <c r="C494" s="180"/>
      <c r="D494" s="180"/>
      <c r="E494" s="180"/>
      <c r="F494" s="180"/>
      <c r="G494" s="180"/>
      <c r="H494" s="180"/>
      <c r="I494" s="180"/>
    </row>
    <row r="495" spans="1:9" ht="15.75" x14ac:dyDescent="0.25">
      <c r="A495" s="180"/>
      <c r="B495" s="180"/>
      <c r="C495" s="180"/>
      <c r="D495" s="180"/>
      <c r="E495" s="180"/>
      <c r="F495" s="180"/>
      <c r="G495" s="180"/>
      <c r="H495" s="180"/>
      <c r="I495" s="180"/>
    </row>
    <row r="496" spans="1:9" ht="15.75" x14ac:dyDescent="0.25">
      <c r="A496" s="180"/>
      <c r="B496" s="180"/>
      <c r="C496" s="180"/>
      <c r="D496" s="180"/>
      <c r="E496" s="180"/>
      <c r="F496" s="180"/>
      <c r="G496" s="180"/>
      <c r="H496" s="180"/>
      <c r="I496" s="180"/>
    </row>
    <row r="497" spans="1:9" ht="15.75" x14ac:dyDescent="0.25">
      <c r="A497" s="180"/>
      <c r="B497" s="180"/>
      <c r="C497" s="180"/>
      <c r="D497" s="180"/>
      <c r="E497" s="180"/>
      <c r="F497" s="180"/>
      <c r="G497" s="180"/>
      <c r="H497" s="180"/>
      <c r="I497" s="180"/>
    </row>
    <row r="498" spans="1:9" ht="15.75" x14ac:dyDescent="0.25">
      <c r="A498" s="180"/>
      <c r="B498" s="180"/>
      <c r="C498" s="180"/>
      <c r="D498" s="180"/>
      <c r="E498" s="180"/>
      <c r="F498" s="180"/>
      <c r="G498" s="180"/>
      <c r="H498" s="180"/>
      <c r="I498" s="180"/>
    </row>
    <row r="499" spans="1:9" ht="15.75" x14ac:dyDescent="0.25">
      <c r="A499" s="180"/>
      <c r="B499" s="180"/>
      <c r="C499" s="180"/>
      <c r="D499" s="180"/>
      <c r="E499" s="180"/>
      <c r="F499" s="180"/>
      <c r="G499" s="180"/>
      <c r="H499" s="180"/>
      <c r="I499" s="180"/>
    </row>
    <row r="500" spans="1:9" ht="15.75" x14ac:dyDescent="0.25">
      <c r="A500" s="180"/>
      <c r="B500" s="180"/>
      <c r="C500" s="180"/>
      <c r="D500" s="180"/>
      <c r="E500" s="180"/>
      <c r="F500" s="180"/>
      <c r="G500" s="180"/>
      <c r="H500" s="180"/>
      <c r="I500" s="180"/>
    </row>
    <row r="501" spans="1:9" ht="15.75" x14ac:dyDescent="0.25">
      <c r="A501" s="180"/>
      <c r="B501" s="180"/>
      <c r="C501" s="180"/>
      <c r="D501" s="180"/>
      <c r="E501" s="180"/>
      <c r="F501" s="180"/>
      <c r="G501" s="180"/>
      <c r="H501" s="180"/>
      <c r="I501" s="180"/>
    </row>
    <row r="502" spans="1:9" ht="15.75" x14ac:dyDescent="0.25">
      <c r="A502" s="180"/>
      <c r="B502" s="180"/>
      <c r="C502" s="180"/>
      <c r="D502" s="180"/>
      <c r="E502" s="180"/>
      <c r="F502" s="180"/>
      <c r="G502" s="180"/>
      <c r="H502" s="180"/>
      <c r="I502" s="180"/>
    </row>
    <row r="503" spans="1:9" ht="15.75" x14ac:dyDescent="0.25">
      <c r="A503" s="180"/>
      <c r="B503" s="180"/>
      <c r="C503" s="180"/>
      <c r="D503" s="180"/>
      <c r="E503" s="180"/>
      <c r="F503" s="180"/>
      <c r="G503" s="180"/>
      <c r="H503" s="180"/>
      <c r="I503" s="180"/>
    </row>
    <row r="504" spans="1:9" ht="15.75" x14ac:dyDescent="0.25">
      <c r="A504" s="180"/>
      <c r="B504" s="180"/>
      <c r="C504" s="180"/>
      <c r="D504" s="180"/>
      <c r="E504" s="180"/>
      <c r="F504" s="180"/>
      <c r="G504" s="180"/>
      <c r="H504" s="180"/>
      <c r="I504" s="180"/>
    </row>
    <row r="505" spans="1:9" ht="15.75" x14ac:dyDescent="0.25">
      <c r="A505" s="180"/>
      <c r="B505" s="180"/>
      <c r="C505" s="180"/>
      <c r="D505" s="180"/>
      <c r="E505" s="180"/>
      <c r="F505" s="180"/>
      <c r="G505" s="180"/>
      <c r="H505" s="180"/>
      <c r="I505" s="180"/>
    </row>
    <row r="506" spans="1:9" ht="15.75" x14ac:dyDescent="0.25">
      <c r="A506" s="180"/>
      <c r="B506" s="180"/>
      <c r="C506" s="180"/>
      <c r="D506" s="180"/>
      <c r="E506" s="180"/>
      <c r="F506" s="180"/>
      <c r="G506" s="180"/>
      <c r="H506" s="180"/>
      <c r="I506" s="180"/>
    </row>
    <row r="507" spans="1:9" ht="15.75" x14ac:dyDescent="0.25">
      <c r="A507" s="180"/>
      <c r="B507" s="180"/>
      <c r="C507" s="180"/>
      <c r="D507" s="180"/>
      <c r="E507" s="180"/>
      <c r="F507" s="180"/>
      <c r="G507" s="180"/>
      <c r="H507" s="180"/>
      <c r="I507" s="180"/>
    </row>
    <row r="508" spans="1:9" ht="15.75" x14ac:dyDescent="0.25">
      <c r="A508" s="180"/>
      <c r="B508" s="180"/>
      <c r="C508" s="180"/>
      <c r="D508" s="180"/>
      <c r="E508" s="180"/>
      <c r="F508" s="180"/>
      <c r="G508" s="180"/>
      <c r="H508" s="180"/>
      <c r="I508" s="180"/>
    </row>
    <row r="509" spans="1:9" ht="15.75" x14ac:dyDescent="0.25">
      <c r="A509" s="180"/>
      <c r="B509" s="180"/>
      <c r="C509" s="180"/>
      <c r="D509" s="180"/>
      <c r="E509" s="180"/>
      <c r="F509" s="180"/>
      <c r="G509" s="180"/>
      <c r="H509" s="180"/>
      <c r="I509" s="180"/>
    </row>
    <row r="510" spans="1:9" ht="15.75" x14ac:dyDescent="0.25">
      <c r="A510" s="180"/>
      <c r="B510" s="180"/>
      <c r="C510" s="180"/>
      <c r="D510" s="180"/>
      <c r="E510" s="180"/>
      <c r="F510" s="180"/>
      <c r="G510" s="180"/>
      <c r="H510" s="180"/>
      <c r="I510" s="180"/>
    </row>
    <row r="511" spans="1:9" ht="15.75" x14ac:dyDescent="0.25">
      <c r="A511" s="180"/>
      <c r="B511" s="180"/>
      <c r="C511" s="180"/>
      <c r="D511" s="180"/>
      <c r="E511" s="180"/>
      <c r="F511" s="180"/>
      <c r="G511" s="180"/>
      <c r="H511" s="180"/>
      <c r="I511" s="180"/>
    </row>
    <row r="512" spans="1:9" ht="15.75" x14ac:dyDescent="0.25">
      <c r="A512" s="180"/>
      <c r="B512" s="180"/>
      <c r="C512" s="180"/>
      <c r="D512" s="180"/>
      <c r="E512" s="180"/>
      <c r="F512" s="180"/>
      <c r="G512" s="180"/>
      <c r="H512" s="180"/>
      <c r="I512" s="180"/>
    </row>
    <row r="513" spans="1:9" ht="15.75" x14ac:dyDescent="0.25">
      <c r="A513" s="180"/>
      <c r="B513" s="180"/>
      <c r="C513" s="180"/>
      <c r="D513" s="180"/>
      <c r="E513" s="180"/>
      <c r="F513" s="180"/>
      <c r="G513" s="180"/>
      <c r="H513" s="180"/>
      <c r="I513" s="180"/>
    </row>
    <row r="514" spans="1:9" ht="15.75" x14ac:dyDescent="0.25">
      <c r="A514" s="180"/>
      <c r="B514" s="180"/>
      <c r="C514" s="180"/>
      <c r="D514" s="180"/>
      <c r="E514" s="180"/>
      <c r="F514" s="180"/>
      <c r="G514" s="180"/>
      <c r="H514" s="180"/>
      <c r="I514" s="180"/>
    </row>
    <row r="515" spans="1:9" ht="15.75" x14ac:dyDescent="0.25">
      <c r="A515" s="180"/>
      <c r="B515" s="180"/>
      <c r="C515" s="180"/>
      <c r="D515" s="180"/>
      <c r="E515" s="180"/>
      <c r="F515" s="180"/>
      <c r="G515" s="180"/>
      <c r="H515" s="180"/>
      <c r="I515" s="180"/>
    </row>
    <row r="516" spans="1:9" ht="15.75" x14ac:dyDescent="0.25">
      <c r="A516" s="180"/>
      <c r="B516" s="180"/>
      <c r="C516" s="180"/>
      <c r="D516" s="180"/>
      <c r="E516" s="180"/>
      <c r="F516" s="180"/>
      <c r="G516" s="180"/>
      <c r="H516" s="180"/>
      <c r="I516" s="180"/>
    </row>
    <row r="517" spans="1:9" ht="15.75" x14ac:dyDescent="0.25">
      <c r="A517" s="180"/>
      <c r="B517" s="180"/>
      <c r="C517" s="180"/>
      <c r="D517" s="180"/>
      <c r="E517" s="180"/>
      <c r="F517" s="180"/>
      <c r="G517" s="180"/>
      <c r="H517" s="180"/>
      <c r="I517" s="180"/>
    </row>
    <row r="518" spans="1:9" ht="15.75" x14ac:dyDescent="0.25">
      <c r="A518" s="180"/>
      <c r="B518" s="180"/>
      <c r="C518" s="180"/>
      <c r="D518" s="180"/>
      <c r="E518" s="180"/>
      <c r="F518" s="180"/>
      <c r="G518" s="180"/>
      <c r="H518" s="180"/>
      <c r="I518" s="180"/>
    </row>
    <row r="519" spans="1:9" ht="15.75" x14ac:dyDescent="0.25">
      <c r="A519" s="180"/>
      <c r="B519" s="180"/>
      <c r="C519" s="180"/>
      <c r="D519" s="180"/>
      <c r="E519" s="180"/>
      <c r="F519" s="180"/>
      <c r="G519" s="180"/>
      <c r="H519" s="180"/>
      <c r="I519" s="180"/>
    </row>
    <row r="520" spans="1:9" ht="15.75" x14ac:dyDescent="0.25">
      <c r="A520" s="180"/>
      <c r="B520" s="180"/>
      <c r="C520" s="180"/>
      <c r="D520" s="180"/>
      <c r="E520" s="180"/>
      <c r="F520" s="180"/>
      <c r="G520" s="180"/>
      <c r="H520" s="180"/>
      <c r="I520" s="180"/>
    </row>
    <row r="521" spans="1:9" ht="15.75" x14ac:dyDescent="0.25">
      <c r="A521" s="180"/>
      <c r="B521" s="180"/>
      <c r="C521" s="180"/>
      <c r="D521" s="180"/>
      <c r="E521" s="180"/>
      <c r="F521" s="180"/>
      <c r="G521" s="180"/>
      <c r="H521" s="180"/>
      <c r="I521" s="180"/>
    </row>
    <row r="522" spans="1:9" ht="15.75" x14ac:dyDescent="0.25">
      <c r="A522" s="180"/>
      <c r="B522" s="180"/>
      <c r="C522" s="180"/>
      <c r="D522" s="180"/>
      <c r="E522" s="180"/>
      <c r="F522" s="180"/>
      <c r="G522" s="180"/>
      <c r="H522" s="180"/>
      <c r="I522" s="180"/>
    </row>
    <row r="523" spans="1:9" ht="15.75" x14ac:dyDescent="0.25">
      <c r="A523" s="180"/>
      <c r="B523" s="180"/>
      <c r="C523" s="180"/>
      <c r="D523" s="180"/>
      <c r="E523" s="180"/>
      <c r="F523" s="180"/>
      <c r="G523" s="180"/>
      <c r="H523" s="180"/>
      <c r="I523" s="180"/>
    </row>
    <row r="524" spans="1:9" ht="15.75" x14ac:dyDescent="0.25">
      <c r="A524" s="180"/>
      <c r="B524" s="180"/>
      <c r="C524" s="180"/>
      <c r="D524" s="180"/>
      <c r="E524" s="180"/>
      <c r="F524" s="180"/>
      <c r="G524" s="180"/>
      <c r="H524" s="180"/>
      <c r="I524" s="180"/>
    </row>
    <row r="525" spans="1:9" ht="15.75" x14ac:dyDescent="0.25">
      <c r="A525" s="180"/>
      <c r="B525" s="180"/>
      <c r="C525" s="180"/>
      <c r="D525" s="180"/>
      <c r="E525" s="180"/>
      <c r="F525" s="180"/>
      <c r="G525" s="180"/>
      <c r="H525" s="180"/>
      <c r="I525" s="180"/>
    </row>
    <row r="526" spans="1:9" ht="15.75" x14ac:dyDescent="0.25">
      <c r="A526" s="180"/>
      <c r="B526" s="180"/>
      <c r="C526" s="180"/>
      <c r="D526" s="180"/>
      <c r="E526" s="180"/>
      <c r="F526" s="180"/>
      <c r="G526" s="180"/>
      <c r="H526" s="180"/>
      <c r="I526" s="180"/>
    </row>
    <row r="527" spans="1:9" ht="15.75" x14ac:dyDescent="0.25">
      <c r="A527" s="180"/>
      <c r="B527" s="180"/>
      <c r="C527" s="180"/>
      <c r="D527" s="180"/>
      <c r="E527" s="180"/>
      <c r="F527" s="180"/>
      <c r="G527" s="180"/>
      <c r="H527" s="180"/>
      <c r="I527" s="180"/>
    </row>
    <row r="528" spans="1:9" ht="15.75" x14ac:dyDescent="0.25">
      <c r="A528" s="180"/>
      <c r="B528" s="180"/>
      <c r="C528" s="180"/>
      <c r="D528" s="180"/>
      <c r="E528" s="180"/>
      <c r="F528" s="180"/>
      <c r="G528" s="180"/>
      <c r="H528" s="180"/>
      <c r="I528" s="180"/>
    </row>
    <row r="529" spans="1:9" ht="15.75" x14ac:dyDescent="0.25">
      <c r="A529" s="180"/>
      <c r="B529" s="180"/>
      <c r="C529" s="180"/>
      <c r="D529" s="180"/>
      <c r="E529" s="180"/>
      <c r="F529" s="180"/>
      <c r="G529" s="180"/>
      <c r="H529" s="180"/>
      <c r="I529" s="180"/>
    </row>
    <row r="530" spans="1:9" ht="15.75" x14ac:dyDescent="0.25">
      <c r="A530" s="180"/>
      <c r="B530" s="180"/>
      <c r="C530" s="180"/>
      <c r="D530" s="180"/>
      <c r="E530" s="180"/>
      <c r="F530" s="180"/>
      <c r="G530" s="180"/>
      <c r="H530" s="180"/>
      <c r="I530" s="180"/>
    </row>
    <row r="531" spans="1:9" ht="15.75" x14ac:dyDescent="0.25">
      <c r="A531" s="180"/>
      <c r="B531" s="180"/>
      <c r="C531" s="180"/>
      <c r="D531" s="180"/>
      <c r="E531" s="180"/>
      <c r="F531" s="180"/>
      <c r="G531" s="180"/>
      <c r="H531" s="180"/>
      <c r="I531" s="180"/>
    </row>
    <row r="532" spans="1:9" ht="15.75" x14ac:dyDescent="0.25">
      <c r="A532" s="180"/>
      <c r="B532" s="180"/>
      <c r="C532" s="180"/>
      <c r="D532" s="180"/>
      <c r="E532" s="180"/>
      <c r="F532" s="180"/>
      <c r="G532" s="180"/>
      <c r="H532" s="180"/>
      <c r="I532" s="180"/>
    </row>
    <row r="533" spans="1:9" ht="15.75" x14ac:dyDescent="0.25">
      <c r="A533" s="180"/>
      <c r="B533" s="180"/>
      <c r="C533" s="180"/>
      <c r="D533" s="180"/>
      <c r="E533" s="180"/>
      <c r="F533" s="180"/>
      <c r="G533" s="180"/>
      <c r="H533" s="180"/>
      <c r="I533" s="180"/>
    </row>
    <row r="534" spans="1:9" ht="15.75" x14ac:dyDescent="0.25">
      <c r="A534" s="180"/>
      <c r="B534" s="180"/>
      <c r="C534" s="180"/>
      <c r="D534" s="180"/>
      <c r="E534" s="180"/>
      <c r="F534" s="180"/>
      <c r="G534" s="180"/>
      <c r="H534" s="180"/>
      <c r="I534" s="180"/>
    </row>
    <row r="535" spans="1:9" ht="15.75" x14ac:dyDescent="0.25">
      <c r="A535" s="180"/>
      <c r="B535" s="180"/>
      <c r="C535" s="180"/>
      <c r="D535" s="180"/>
      <c r="E535" s="180"/>
      <c r="F535" s="180"/>
      <c r="G535" s="180"/>
      <c r="H535" s="180"/>
      <c r="I535" s="180"/>
    </row>
    <row r="536" spans="1:9" ht="15.75" x14ac:dyDescent="0.25">
      <c r="A536" s="180"/>
      <c r="B536" s="180"/>
      <c r="C536" s="180"/>
      <c r="D536" s="180"/>
      <c r="E536" s="180"/>
      <c r="F536" s="180"/>
      <c r="G536" s="180"/>
      <c r="H536" s="180"/>
      <c r="I536" s="180"/>
    </row>
    <row r="537" spans="1:9" ht="15.75" x14ac:dyDescent="0.25">
      <c r="A537" s="180"/>
      <c r="B537" s="180"/>
      <c r="C537" s="180"/>
      <c r="D537" s="180"/>
      <c r="E537" s="180"/>
      <c r="F537" s="180"/>
      <c r="G537" s="180"/>
      <c r="H537" s="180"/>
      <c r="I537" s="180"/>
    </row>
    <row r="538" spans="1:9" ht="15.75" x14ac:dyDescent="0.25">
      <c r="A538" s="180"/>
      <c r="B538" s="180"/>
      <c r="C538" s="180"/>
      <c r="D538" s="180"/>
      <c r="E538" s="180"/>
      <c r="F538" s="180"/>
      <c r="G538" s="180"/>
      <c r="H538" s="180"/>
      <c r="I538" s="180"/>
    </row>
    <row r="539" spans="1:9" ht="15.75" x14ac:dyDescent="0.25">
      <c r="A539" s="180"/>
      <c r="B539" s="180"/>
      <c r="C539" s="180"/>
      <c r="D539" s="180"/>
      <c r="E539" s="180"/>
      <c r="F539" s="180"/>
      <c r="G539" s="180"/>
      <c r="H539" s="180"/>
      <c r="I539" s="180"/>
    </row>
    <row r="540" spans="1:9" ht="15.75" x14ac:dyDescent="0.25">
      <c r="A540" s="180"/>
      <c r="B540" s="180"/>
      <c r="C540" s="180"/>
      <c r="D540" s="180"/>
      <c r="E540" s="180"/>
      <c r="F540" s="180"/>
      <c r="G540" s="180"/>
      <c r="H540" s="180"/>
      <c r="I540" s="180"/>
    </row>
    <row r="541" spans="1:9" ht="15.75" x14ac:dyDescent="0.25">
      <c r="A541" s="180"/>
      <c r="B541" s="180"/>
      <c r="C541" s="180"/>
      <c r="D541" s="180"/>
      <c r="E541" s="180"/>
      <c r="F541" s="180"/>
      <c r="G541" s="180"/>
      <c r="H541" s="180"/>
      <c r="I541" s="180"/>
    </row>
    <row r="542" spans="1:9" ht="15.75" x14ac:dyDescent="0.25">
      <c r="A542" s="180"/>
      <c r="B542" s="180"/>
      <c r="C542" s="180"/>
      <c r="D542" s="180"/>
      <c r="E542" s="180"/>
      <c r="F542" s="180"/>
      <c r="G542" s="180"/>
      <c r="H542" s="180"/>
      <c r="I542" s="180"/>
    </row>
    <row r="543" spans="1:9" ht="15.75" x14ac:dyDescent="0.25">
      <c r="A543" s="180"/>
      <c r="B543" s="180"/>
      <c r="C543" s="180"/>
      <c r="D543" s="180"/>
      <c r="E543" s="180"/>
      <c r="F543" s="180"/>
      <c r="G543" s="180"/>
      <c r="H543" s="180"/>
      <c r="I543" s="180"/>
    </row>
    <row r="544" spans="1:9" ht="15.75" x14ac:dyDescent="0.25">
      <c r="A544" s="180"/>
      <c r="B544" s="180"/>
      <c r="C544" s="180"/>
      <c r="D544" s="180"/>
      <c r="E544" s="180"/>
      <c r="F544" s="180"/>
      <c r="G544" s="180"/>
      <c r="H544" s="180"/>
      <c r="I544" s="180"/>
    </row>
    <row r="545" spans="1:9" ht="15.75" x14ac:dyDescent="0.25">
      <c r="A545" s="180"/>
      <c r="B545" s="180"/>
      <c r="C545" s="180"/>
      <c r="D545" s="180"/>
      <c r="E545" s="180"/>
      <c r="F545" s="180"/>
      <c r="G545" s="180"/>
      <c r="H545" s="180"/>
      <c r="I545" s="180"/>
    </row>
    <row r="546" spans="1:9" ht="15.75" x14ac:dyDescent="0.25">
      <c r="A546" s="180"/>
      <c r="B546" s="180"/>
      <c r="C546" s="180"/>
      <c r="D546" s="180"/>
      <c r="E546" s="180"/>
      <c r="F546" s="180"/>
      <c r="G546" s="180"/>
      <c r="H546" s="180"/>
      <c r="I546" s="180"/>
    </row>
    <row r="547" spans="1:9" ht="15.75" x14ac:dyDescent="0.25">
      <c r="A547" s="180"/>
      <c r="B547" s="180"/>
      <c r="C547" s="180"/>
      <c r="D547" s="180"/>
      <c r="E547" s="180"/>
      <c r="F547" s="180"/>
      <c r="G547" s="180"/>
      <c r="H547" s="180"/>
      <c r="I547" s="180"/>
    </row>
    <row r="548" spans="1:9" ht="15.75" x14ac:dyDescent="0.25">
      <c r="A548" s="180"/>
      <c r="B548" s="180"/>
      <c r="C548" s="180"/>
      <c r="D548" s="180"/>
      <c r="E548" s="180"/>
      <c r="F548" s="180"/>
      <c r="G548" s="180"/>
      <c r="H548" s="180"/>
      <c r="I548" s="180"/>
    </row>
    <row r="549" spans="1:9" ht="15.75" x14ac:dyDescent="0.25">
      <c r="A549" s="180"/>
      <c r="B549" s="180"/>
      <c r="C549" s="180"/>
      <c r="D549" s="180"/>
      <c r="E549" s="180"/>
      <c r="F549" s="180"/>
      <c r="G549" s="180"/>
      <c r="H549" s="180"/>
      <c r="I549" s="180"/>
    </row>
    <row r="550" spans="1:9" ht="15.75" x14ac:dyDescent="0.25">
      <c r="A550" s="180"/>
      <c r="B550" s="180"/>
      <c r="C550" s="180"/>
      <c r="D550" s="180"/>
      <c r="E550" s="180"/>
      <c r="F550" s="180"/>
      <c r="G550" s="180"/>
      <c r="H550" s="180"/>
      <c r="I550" s="180"/>
    </row>
    <row r="551" spans="1:9" ht="15.75" x14ac:dyDescent="0.25">
      <c r="A551" s="180"/>
      <c r="B551" s="180"/>
      <c r="C551" s="180"/>
      <c r="D551" s="180"/>
      <c r="E551" s="180"/>
      <c r="F551" s="180"/>
      <c r="G551" s="180"/>
      <c r="H551" s="180"/>
      <c r="I551" s="180"/>
    </row>
    <row r="552" spans="1:9" ht="15.75" x14ac:dyDescent="0.25">
      <c r="A552" s="180"/>
      <c r="B552" s="180"/>
      <c r="C552" s="180"/>
      <c r="D552" s="180"/>
      <c r="E552" s="180"/>
      <c r="F552" s="180"/>
      <c r="G552" s="180"/>
      <c r="H552" s="180"/>
      <c r="I552" s="180"/>
    </row>
    <row r="553" spans="1:9" ht="15.75" x14ac:dyDescent="0.25">
      <c r="A553" s="180"/>
      <c r="B553" s="180"/>
      <c r="C553" s="180"/>
      <c r="D553" s="180"/>
      <c r="E553" s="180"/>
      <c r="F553" s="180"/>
      <c r="G553" s="180"/>
      <c r="H553" s="180"/>
      <c r="I553" s="180"/>
    </row>
    <row r="554" spans="1:9" ht="15.75" x14ac:dyDescent="0.25">
      <c r="A554" s="180"/>
      <c r="B554" s="180"/>
      <c r="C554" s="180"/>
      <c r="D554" s="180"/>
      <c r="E554" s="180"/>
      <c r="F554" s="180"/>
      <c r="G554" s="180"/>
      <c r="H554" s="180"/>
      <c r="I554" s="180"/>
    </row>
    <row r="555" spans="1:9" ht="15.75" x14ac:dyDescent="0.25">
      <c r="A555" s="180"/>
      <c r="B555" s="180"/>
      <c r="C555" s="180"/>
      <c r="D555" s="180"/>
      <c r="E555" s="180"/>
      <c r="F555" s="180"/>
      <c r="G555" s="180"/>
      <c r="H555" s="180"/>
      <c r="I555" s="180"/>
    </row>
    <row r="556" spans="1:9" ht="15.75" x14ac:dyDescent="0.25">
      <c r="A556" s="180"/>
      <c r="B556" s="180"/>
      <c r="C556" s="180"/>
      <c r="D556" s="180"/>
      <c r="E556" s="180"/>
      <c r="F556" s="180"/>
      <c r="G556" s="180"/>
      <c r="H556" s="180"/>
      <c r="I556" s="180"/>
    </row>
    <row r="557" spans="1:9" ht="15.75" x14ac:dyDescent="0.25">
      <c r="A557" s="180"/>
      <c r="B557" s="180"/>
      <c r="C557" s="180"/>
      <c r="D557" s="180"/>
      <c r="E557" s="180"/>
      <c r="F557" s="180"/>
      <c r="G557" s="180"/>
      <c r="H557" s="180"/>
      <c r="I557" s="180"/>
    </row>
    <row r="558" spans="1:9" ht="15.75" x14ac:dyDescent="0.25">
      <c r="A558" s="180"/>
      <c r="B558" s="180"/>
      <c r="C558" s="180"/>
      <c r="D558" s="180"/>
      <c r="E558" s="180"/>
      <c r="F558" s="180"/>
      <c r="G558" s="180"/>
      <c r="H558" s="180"/>
      <c r="I558" s="180"/>
    </row>
    <row r="559" spans="1:9" ht="15.75" x14ac:dyDescent="0.25">
      <c r="A559" s="180"/>
      <c r="B559" s="180"/>
      <c r="C559" s="180"/>
      <c r="D559" s="180"/>
      <c r="E559" s="180"/>
      <c r="F559" s="180"/>
      <c r="G559" s="180"/>
      <c r="H559" s="180"/>
      <c r="I559" s="180"/>
    </row>
    <row r="560" spans="1:9" ht="15.75" x14ac:dyDescent="0.25">
      <c r="A560" s="180"/>
      <c r="B560" s="180"/>
      <c r="C560" s="180"/>
      <c r="D560" s="180"/>
      <c r="E560" s="180"/>
      <c r="F560" s="180"/>
      <c r="G560" s="180"/>
      <c r="H560" s="180"/>
      <c r="I560" s="180"/>
    </row>
    <row r="561" spans="1:9" ht="15.75" x14ac:dyDescent="0.25">
      <c r="A561" s="180"/>
      <c r="B561" s="180"/>
      <c r="C561" s="180"/>
      <c r="D561" s="180"/>
      <c r="E561" s="180"/>
      <c r="F561" s="180"/>
      <c r="G561" s="180"/>
      <c r="H561" s="180"/>
      <c r="I561" s="180"/>
    </row>
    <row r="562" spans="1:9" ht="15.75" x14ac:dyDescent="0.25">
      <c r="A562" s="180"/>
      <c r="B562" s="180"/>
      <c r="C562" s="180"/>
      <c r="D562" s="180"/>
      <c r="E562" s="180"/>
      <c r="F562" s="180"/>
      <c r="G562" s="180"/>
      <c r="H562" s="180"/>
      <c r="I562" s="180"/>
    </row>
    <row r="563" spans="1:9" ht="15.75" x14ac:dyDescent="0.25">
      <c r="A563" s="180"/>
      <c r="B563" s="180"/>
      <c r="C563" s="180"/>
      <c r="D563" s="180"/>
      <c r="E563" s="180"/>
      <c r="F563" s="180"/>
      <c r="G563" s="180"/>
      <c r="H563" s="180"/>
      <c r="I563" s="180"/>
    </row>
    <row r="564" spans="1:9" ht="15.75" x14ac:dyDescent="0.25">
      <c r="A564" s="180"/>
      <c r="B564" s="180"/>
      <c r="C564" s="180"/>
      <c r="D564" s="180"/>
      <c r="E564" s="180"/>
      <c r="F564" s="180"/>
      <c r="G564" s="180"/>
      <c r="H564" s="180"/>
      <c r="I564" s="180"/>
    </row>
    <row r="565" spans="1:9" ht="15.75" x14ac:dyDescent="0.25">
      <c r="A565" s="180"/>
      <c r="B565" s="180"/>
      <c r="C565" s="180"/>
      <c r="D565" s="180"/>
      <c r="E565" s="180"/>
      <c r="F565" s="180"/>
      <c r="G565" s="180"/>
      <c r="H565" s="180"/>
      <c r="I565" s="180"/>
    </row>
    <row r="566" spans="1:9" ht="15.75" x14ac:dyDescent="0.25">
      <c r="A566" s="180"/>
      <c r="B566" s="180"/>
      <c r="C566" s="180"/>
      <c r="D566" s="180"/>
      <c r="E566" s="180"/>
      <c r="F566" s="180"/>
      <c r="G566" s="180"/>
      <c r="H566" s="180"/>
      <c r="I566" s="180"/>
    </row>
    <row r="567" spans="1:9" ht="15.75" x14ac:dyDescent="0.25">
      <c r="A567" s="180"/>
      <c r="B567" s="180"/>
      <c r="C567" s="180"/>
      <c r="D567" s="180"/>
      <c r="E567" s="180"/>
      <c r="F567" s="180"/>
      <c r="G567" s="180"/>
      <c r="H567" s="180"/>
      <c r="I567" s="180"/>
    </row>
    <row r="568" spans="1:9" ht="15.75" x14ac:dyDescent="0.25">
      <c r="A568" s="180"/>
      <c r="B568" s="180"/>
      <c r="C568" s="180"/>
      <c r="D568" s="180"/>
      <c r="E568" s="180"/>
      <c r="F568" s="180"/>
      <c r="G568" s="180"/>
      <c r="H568" s="180"/>
      <c r="I568" s="180"/>
    </row>
    <row r="569" spans="1:9" ht="15.75" x14ac:dyDescent="0.25">
      <c r="A569" s="180"/>
      <c r="B569" s="180"/>
      <c r="C569" s="180"/>
      <c r="D569" s="180"/>
      <c r="E569" s="180"/>
      <c r="F569" s="180"/>
      <c r="G569" s="180"/>
      <c r="H569" s="180"/>
      <c r="I569" s="180"/>
    </row>
    <row r="570" spans="1:9" ht="15.75" x14ac:dyDescent="0.25">
      <c r="A570" s="180"/>
      <c r="B570" s="180"/>
      <c r="C570" s="180"/>
      <c r="D570" s="180"/>
      <c r="E570" s="180"/>
      <c r="F570" s="180"/>
      <c r="G570" s="180"/>
      <c r="H570" s="180"/>
      <c r="I570" s="180"/>
    </row>
    <row r="571" spans="1:9" ht="15.75" x14ac:dyDescent="0.25">
      <c r="A571" s="180"/>
      <c r="B571" s="180"/>
      <c r="C571" s="180"/>
      <c r="D571" s="180"/>
      <c r="E571" s="180"/>
      <c r="F571" s="180"/>
      <c r="G571" s="180"/>
      <c r="H571" s="180"/>
      <c r="I571" s="180"/>
    </row>
    <row r="572" spans="1:9" ht="15.75" x14ac:dyDescent="0.25">
      <c r="A572" s="180"/>
      <c r="B572" s="180"/>
      <c r="C572" s="180"/>
      <c r="D572" s="180"/>
      <c r="E572" s="180"/>
      <c r="F572" s="180"/>
      <c r="G572" s="180"/>
      <c r="H572" s="180"/>
      <c r="I572" s="180"/>
    </row>
    <row r="573" spans="1:9" ht="15.75" x14ac:dyDescent="0.25">
      <c r="A573" s="180"/>
      <c r="B573" s="180"/>
      <c r="C573" s="180"/>
      <c r="D573" s="180"/>
      <c r="E573" s="180"/>
      <c r="F573" s="180"/>
      <c r="G573" s="180"/>
      <c r="H573" s="180"/>
      <c r="I573" s="180"/>
    </row>
    <row r="574" spans="1:9" ht="15.75" x14ac:dyDescent="0.25">
      <c r="A574" s="180"/>
      <c r="B574" s="180"/>
      <c r="C574" s="180"/>
      <c r="D574" s="180"/>
      <c r="E574" s="180"/>
      <c r="F574" s="180"/>
      <c r="G574" s="180"/>
      <c r="H574" s="180"/>
      <c r="I574" s="180"/>
    </row>
    <row r="575" spans="1:9" ht="15.75" x14ac:dyDescent="0.25">
      <c r="A575" s="180"/>
      <c r="B575" s="180"/>
      <c r="C575" s="180"/>
      <c r="D575" s="180"/>
      <c r="E575" s="180"/>
      <c r="F575" s="180"/>
      <c r="G575" s="180"/>
      <c r="H575" s="180"/>
      <c r="I575" s="180"/>
    </row>
    <row r="576" spans="1:9" ht="15.75" x14ac:dyDescent="0.25">
      <c r="A576" s="180"/>
      <c r="B576" s="180"/>
      <c r="C576" s="180"/>
      <c r="D576" s="180"/>
      <c r="E576" s="180"/>
      <c r="F576" s="180"/>
      <c r="G576" s="180"/>
      <c r="H576" s="180"/>
      <c r="I576" s="180"/>
    </row>
    <row r="577" spans="1:9" ht="15.75" x14ac:dyDescent="0.25">
      <c r="A577" s="180"/>
      <c r="B577" s="180"/>
      <c r="C577" s="180"/>
      <c r="D577" s="180"/>
      <c r="E577" s="180"/>
      <c r="F577" s="180"/>
      <c r="G577" s="180"/>
      <c r="H577" s="180"/>
      <c r="I577" s="180"/>
    </row>
    <row r="578" spans="1:9" ht="15.75" x14ac:dyDescent="0.25">
      <c r="A578" s="180"/>
      <c r="B578" s="180"/>
      <c r="C578" s="180"/>
      <c r="D578" s="180"/>
      <c r="E578" s="180"/>
      <c r="F578" s="180"/>
      <c r="G578" s="180"/>
      <c r="H578" s="180"/>
      <c r="I578" s="180"/>
    </row>
    <row r="579" spans="1:9" ht="15.75" x14ac:dyDescent="0.25">
      <c r="A579" s="180"/>
      <c r="B579" s="180"/>
      <c r="C579" s="180"/>
      <c r="D579" s="180"/>
      <c r="E579" s="180"/>
      <c r="F579" s="180"/>
      <c r="G579" s="180"/>
      <c r="H579" s="180"/>
      <c r="I579" s="180"/>
    </row>
    <row r="580" spans="1:9" ht="15.75" x14ac:dyDescent="0.25">
      <c r="A580" s="180"/>
      <c r="B580" s="180"/>
      <c r="C580" s="180"/>
      <c r="D580" s="180"/>
      <c r="E580" s="180"/>
      <c r="F580" s="180"/>
      <c r="G580" s="180"/>
      <c r="H580" s="180"/>
      <c r="I580" s="180"/>
    </row>
    <row r="581" spans="1:9" ht="15.75" x14ac:dyDescent="0.25">
      <c r="A581" s="180"/>
      <c r="B581" s="180"/>
      <c r="C581" s="180"/>
      <c r="D581" s="180"/>
      <c r="E581" s="180"/>
      <c r="F581" s="180"/>
      <c r="G581" s="180"/>
      <c r="H581" s="180"/>
      <c r="I581" s="180"/>
    </row>
    <row r="582" spans="1:9" ht="15.75" x14ac:dyDescent="0.25">
      <c r="A582" s="180"/>
      <c r="B582" s="180"/>
      <c r="C582" s="180"/>
      <c r="D582" s="180"/>
      <c r="E582" s="180"/>
      <c r="F582" s="180"/>
      <c r="G582" s="180"/>
      <c r="H582" s="180"/>
      <c r="I582" s="180"/>
    </row>
    <row r="583" spans="1:9" ht="15.75" x14ac:dyDescent="0.25">
      <c r="A583" s="180"/>
      <c r="B583" s="180"/>
      <c r="C583" s="180"/>
      <c r="D583" s="180"/>
      <c r="E583" s="180"/>
      <c r="F583" s="180"/>
      <c r="G583" s="180"/>
      <c r="H583" s="180"/>
      <c r="I583" s="180"/>
    </row>
    <row r="584" spans="1:9" ht="15.75" x14ac:dyDescent="0.25">
      <c r="A584" s="180"/>
      <c r="B584" s="180"/>
      <c r="C584" s="180"/>
      <c r="D584" s="180"/>
      <c r="E584" s="180"/>
      <c r="F584" s="180"/>
      <c r="G584" s="180"/>
      <c r="H584" s="180"/>
      <c r="I584" s="180"/>
    </row>
    <row r="585" spans="1:9" ht="15.75" x14ac:dyDescent="0.25">
      <c r="A585" s="180"/>
      <c r="B585" s="180"/>
      <c r="C585" s="180"/>
      <c r="D585" s="180"/>
      <c r="E585" s="180"/>
      <c r="F585" s="180"/>
      <c r="G585" s="180"/>
      <c r="H585" s="180"/>
      <c r="I585" s="180"/>
    </row>
    <row r="586" spans="1:9" ht="15.75" x14ac:dyDescent="0.25">
      <c r="A586" s="180"/>
      <c r="B586" s="180"/>
      <c r="C586" s="180"/>
      <c r="D586" s="180"/>
      <c r="E586" s="180"/>
      <c r="F586" s="180"/>
      <c r="G586" s="180"/>
      <c r="H586" s="180"/>
      <c r="I586" s="180"/>
    </row>
    <row r="587" spans="1:9" ht="15.75" x14ac:dyDescent="0.25">
      <c r="A587" s="180"/>
      <c r="B587" s="180"/>
      <c r="C587" s="180"/>
      <c r="D587" s="180"/>
      <c r="E587" s="180"/>
      <c r="F587" s="180"/>
      <c r="G587" s="180"/>
      <c r="H587" s="180"/>
      <c r="I587" s="180"/>
    </row>
    <row r="588" spans="1:9" ht="15.75" x14ac:dyDescent="0.25">
      <c r="A588" s="180"/>
      <c r="B588" s="180"/>
      <c r="C588" s="180"/>
      <c r="D588" s="180"/>
      <c r="E588" s="180"/>
      <c r="F588" s="180"/>
      <c r="G588" s="180"/>
      <c r="H588" s="180"/>
      <c r="I588" s="180"/>
    </row>
    <row r="589" spans="1:9" ht="15.75" x14ac:dyDescent="0.25">
      <c r="A589" s="180"/>
      <c r="B589" s="180"/>
      <c r="C589" s="180"/>
      <c r="D589" s="180"/>
      <c r="E589" s="180"/>
      <c r="F589" s="180"/>
      <c r="G589" s="180"/>
      <c r="H589" s="180"/>
      <c r="I589" s="180"/>
    </row>
    <row r="590" spans="1:9" ht="15.75" x14ac:dyDescent="0.25">
      <c r="A590" s="180"/>
      <c r="B590" s="180"/>
      <c r="C590" s="180"/>
      <c r="D590" s="180"/>
      <c r="E590" s="180"/>
      <c r="F590" s="180"/>
      <c r="G590" s="180"/>
      <c r="H590" s="180"/>
      <c r="I590" s="180"/>
    </row>
    <row r="591" spans="1:9" ht="15.75" x14ac:dyDescent="0.25">
      <c r="A591" s="180"/>
      <c r="B591" s="180"/>
      <c r="C591" s="180"/>
      <c r="D591" s="180"/>
      <c r="E591" s="180"/>
      <c r="F591" s="180"/>
      <c r="G591" s="180"/>
      <c r="H591" s="180"/>
      <c r="I591" s="180"/>
    </row>
    <row r="592" spans="1:9" ht="15.75" x14ac:dyDescent="0.25">
      <c r="A592" s="180"/>
      <c r="B592" s="180"/>
      <c r="C592" s="180"/>
      <c r="D592" s="180"/>
      <c r="E592" s="180"/>
      <c r="F592" s="180"/>
      <c r="G592" s="180"/>
      <c r="H592" s="180"/>
      <c r="I592" s="180"/>
    </row>
    <row r="593" spans="1:9" ht="15.75" x14ac:dyDescent="0.25">
      <c r="A593" s="180"/>
      <c r="B593" s="180"/>
      <c r="C593" s="180"/>
      <c r="D593" s="180"/>
      <c r="E593" s="180"/>
      <c r="F593" s="180"/>
      <c r="G593" s="180"/>
      <c r="H593" s="180"/>
      <c r="I593" s="180"/>
    </row>
    <row r="594" spans="1:9" ht="15.75" x14ac:dyDescent="0.25">
      <c r="A594" s="180"/>
      <c r="B594" s="180"/>
      <c r="C594" s="180"/>
      <c r="D594" s="180"/>
      <c r="E594" s="180"/>
      <c r="F594" s="180"/>
      <c r="G594" s="180"/>
      <c r="H594" s="180"/>
      <c r="I594" s="180"/>
    </row>
    <row r="595" spans="1:9" ht="15.75" x14ac:dyDescent="0.25">
      <c r="A595" s="180"/>
      <c r="B595" s="180"/>
      <c r="C595" s="180"/>
      <c r="D595" s="180"/>
      <c r="E595" s="180"/>
      <c r="F595" s="180"/>
      <c r="G595" s="180"/>
      <c r="H595" s="180"/>
      <c r="I595" s="180"/>
    </row>
    <row r="596" spans="1:9" ht="15.75" x14ac:dyDescent="0.25">
      <c r="A596" s="180"/>
      <c r="B596" s="180"/>
      <c r="C596" s="180"/>
      <c r="D596" s="180"/>
      <c r="E596" s="180"/>
      <c r="F596" s="180"/>
      <c r="G596" s="180"/>
      <c r="H596" s="180"/>
      <c r="I596" s="180"/>
    </row>
    <row r="597" spans="1:9" ht="15.75" x14ac:dyDescent="0.25">
      <c r="A597" s="180"/>
      <c r="B597" s="180"/>
      <c r="C597" s="180"/>
      <c r="D597" s="180"/>
      <c r="E597" s="180"/>
      <c r="F597" s="180"/>
      <c r="G597" s="180"/>
      <c r="H597" s="180"/>
      <c r="I597" s="180"/>
    </row>
    <row r="598" spans="1:9" ht="15.75" x14ac:dyDescent="0.25">
      <c r="A598" s="180"/>
      <c r="B598" s="180"/>
      <c r="C598" s="180"/>
      <c r="D598" s="180"/>
      <c r="E598" s="180"/>
      <c r="F598" s="180"/>
      <c r="G598" s="180"/>
      <c r="H598" s="180"/>
      <c r="I598" s="180"/>
    </row>
    <row r="599" spans="1:9" ht="15.75" x14ac:dyDescent="0.25">
      <c r="A599" s="180"/>
      <c r="B599" s="180"/>
      <c r="C599" s="180"/>
      <c r="D599" s="180"/>
      <c r="E599" s="180"/>
      <c r="F599" s="180"/>
      <c r="G599" s="180"/>
      <c r="H599" s="180"/>
      <c r="I599" s="180"/>
    </row>
    <row r="600" spans="1:9" ht="15.75" x14ac:dyDescent="0.25">
      <c r="A600" s="180"/>
      <c r="B600" s="180"/>
      <c r="C600" s="180"/>
      <c r="D600" s="180"/>
      <c r="E600" s="180"/>
      <c r="F600" s="180"/>
      <c r="G600" s="180"/>
      <c r="H600" s="180"/>
      <c r="I600" s="180"/>
    </row>
    <row r="601" spans="1:9" ht="15.75" x14ac:dyDescent="0.25">
      <c r="A601" s="180"/>
      <c r="B601" s="180"/>
      <c r="C601" s="180"/>
      <c r="D601" s="180"/>
      <c r="E601" s="180"/>
      <c r="F601" s="180"/>
      <c r="G601" s="180"/>
      <c r="H601" s="180"/>
      <c r="I601" s="180"/>
    </row>
    <row r="602" spans="1:9" ht="15.75" x14ac:dyDescent="0.25">
      <c r="A602" s="180"/>
      <c r="B602" s="180"/>
      <c r="C602" s="180"/>
      <c r="D602" s="180"/>
      <c r="E602" s="180"/>
      <c r="F602" s="180"/>
      <c r="G602" s="180"/>
      <c r="H602" s="180"/>
      <c r="I602" s="180"/>
    </row>
    <row r="603" spans="1:9" ht="15.75" x14ac:dyDescent="0.25">
      <c r="A603" s="180"/>
      <c r="B603" s="180"/>
      <c r="C603" s="180"/>
      <c r="D603" s="180"/>
      <c r="E603" s="180"/>
      <c r="F603" s="180"/>
      <c r="G603" s="180"/>
      <c r="H603" s="180"/>
      <c r="I603" s="180"/>
    </row>
    <row r="604" spans="1:9" ht="15.75" x14ac:dyDescent="0.25">
      <c r="A604" s="180"/>
      <c r="B604" s="180"/>
      <c r="C604" s="180"/>
      <c r="D604" s="180"/>
      <c r="E604" s="180"/>
      <c r="F604" s="180"/>
      <c r="G604" s="180"/>
      <c r="H604" s="180"/>
      <c r="I604" s="180"/>
    </row>
    <row r="605" spans="1:9" ht="15.75" x14ac:dyDescent="0.25">
      <c r="A605" s="180"/>
      <c r="B605" s="180"/>
      <c r="C605" s="180"/>
      <c r="D605" s="180"/>
      <c r="E605" s="180"/>
      <c r="F605" s="180"/>
      <c r="G605" s="180"/>
      <c r="H605" s="180"/>
      <c r="I605" s="180"/>
    </row>
    <row r="606" spans="1:9" ht="15.75" x14ac:dyDescent="0.25">
      <c r="A606" s="180"/>
      <c r="B606" s="180"/>
      <c r="C606" s="180"/>
      <c r="D606" s="180"/>
      <c r="E606" s="180"/>
      <c r="F606" s="180"/>
      <c r="G606" s="180"/>
      <c r="H606" s="180"/>
      <c r="I606" s="180"/>
    </row>
    <row r="607" spans="1:9" ht="15.75" x14ac:dyDescent="0.25">
      <c r="A607" s="180"/>
      <c r="B607" s="180"/>
      <c r="C607" s="180"/>
      <c r="D607" s="180"/>
      <c r="E607" s="180"/>
      <c r="F607" s="180"/>
      <c r="G607" s="180"/>
      <c r="H607" s="180"/>
      <c r="I607" s="180"/>
    </row>
    <row r="608" spans="1:9" ht="15.75" x14ac:dyDescent="0.25">
      <c r="A608" s="180"/>
      <c r="B608" s="180"/>
      <c r="C608" s="180"/>
      <c r="D608" s="180"/>
      <c r="E608" s="180"/>
      <c r="F608" s="180"/>
      <c r="G608" s="180"/>
      <c r="H608" s="180"/>
      <c r="I608" s="180"/>
    </row>
    <row r="609" spans="1:9" ht="15.75" x14ac:dyDescent="0.25">
      <c r="A609" s="180"/>
      <c r="B609" s="180"/>
      <c r="C609" s="180"/>
      <c r="D609" s="180"/>
      <c r="E609" s="180"/>
      <c r="F609" s="180"/>
      <c r="G609" s="180"/>
      <c r="H609" s="180"/>
      <c r="I609" s="180"/>
    </row>
    <row r="610" spans="1:9" ht="15.75" x14ac:dyDescent="0.25">
      <c r="A610" s="180"/>
      <c r="B610" s="180"/>
      <c r="C610" s="180"/>
      <c r="D610" s="180"/>
      <c r="E610" s="180"/>
      <c r="F610" s="180"/>
      <c r="G610" s="180"/>
      <c r="H610" s="180"/>
      <c r="I610" s="180"/>
    </row>
    <row r="611" spans="1:9" ht="15.75" x14ac:dyDescent="0.25">
      <c r="A611" s="180"/>
      <c r="B611" s="180"/>
      <c r="C611" s="180"/>
      <c r="D611" s="180"/>
      <c r="E611" s="180"/>
      <c r="F611" s="180"/>
      <c r="G611" s="180"/>
      <c r="H611" s="180"/>
      <c r="I611" s="180"/>
    </row>
    <row r="612" spans="1:9" ht="15.75" x14ac:dyDescent="0.25">
      <c r="A612" s="180"/>
      <c r="B612" s="180"/>
      <c r="C612" s="180"/>
      <c r="D612" s="180"/>
      <c r="E612" s="180"/>
      <c r="F612" s="180"/>
      <c r="G612" s="180"/>
      <c r="H612" s="180"/>
      <c r="I612" s="180"/>
    </row>
    <row r="613" spans="1:9" ht="15.75" x14ac:dyDescent="0.25">
      <c r="A613" s="180"/>
      <c r="B613" s="180"/>
      <c r="C613" s="180"/>
      <c r="D613" s="180"/>
      <c r="E613" s="180"/>
      <c r="F613" s="180"/>
      <c r="G613" s="180"/>
      <c r="H613" s="180"/>
      <c r="I613" s="180"/>
    </row>
    <row r="614" spans="1:9" ht="15.75" x14ac:dyDescent="0.25">
      <c r="A614" s="180"/>
      <c r="B614" s="180"/>
      <c r="C614" s="180"/>
      <c r="D614" s="180"/>
      <c r="E614" s="180"/>
      <c r="F614" s="180"/>
      <c r="G614" s="180"/>
      <c r="H614" s="180"/>
      <c r="I614" s="180"/>
    </row>
    <row r="615" spans="1:9" ht="15.75" x14ac:dyDescent="0.25">
      <c r="A615" s="180"/>
      <c r="B615" s="180"/>
      <c r="C615" s="180"/>
      <c r="D615" s="180"/>
      <c r="E615" s="180"/>
      <c r="F615" s="180"/>
      <c r="G615" s="180"/>
      <c r="H615" s="180"/>
      <c r="I615" s="180"/>
    </row>
    <row r="616" spans="1:9" ht="15.75" x14ac:dyDescent="0.25">
      <c r="A616" s="180"/>
      <c r="B616" s="180"/>
      <c r="C616" s="180"/>
      <c r="D616" s="180"/>
      <c r="E616" s="180"/>
      <c r="F616" s="180"/>
      <c r="G616" s="180"/>
      <c r="H616" s="180"/>
      <c r="I616" s="180"/>
    </row>
    <row r="617" spans="1:9" ht="15.75" x14ac:dyDescent="0.25">
      <c r="A617" s="180"/>
      <c r="B617" s="180"/>
      <c r="C617" s="180"/>
      <c r="D617" s="180"/>
      <c r="E617" s="180"/>
      <c r="F617" s="180"/>
      <c r="G617" s="180"/>
      <c r="H617" s="180"/>
      <c r="I617" s="180"/>
    </row>
    <row r="618" spans="1:9" ht="15.75" x14ac:dyDescent="0.25">
      <c r="A618" s="180"/>
      <c r="B618" s="180"/>
      <c r="C618" s="180"/>
      <c r="D618" s="180"/>
      <c r="E618" s="180"/>
      <c r="F618" s="180"/>
      <c r="G618" s="180"/>
      <c r="H618" s="180"/>
      <c r="I618" s="180"/>
    </row>
    <row r="619" spans="1:9" ht="15.75" x14ac:dyDescent="0.25">
      <c r="A619" s="180"/>
      <c r="B619" s="180"/>
      <c r="C619" s="180"/>
      <c r="D619" s="180"/>
      <c r="E619" s="180"/>
      <c r="F619" s="180"/>
      <c r="G619" s="180"/>
      <c r="H619" s="180"/>
      <c r="I619" s="180"/>
    </row>
    <row r="620" spans="1:9" ht="15.75" x14ac:dyDescent="0.25">
      <c r="A620" s="180"/>
      <c r="B620" s="180"/>
      <c r="C620" s="180"/>
      <c r="D620" s="180"/>
      <c r="E620" s="180"/>
      <c r="F620" s="180"/>
      <c r="G620" s="180"/>
      <c r="H620" s="180"/>
      <c r="I620" s="180"/>
    </row>
    <row r="621" spans="1:9" ht="15.75" x14ac:dyDescent="0.25">
      <c r="A621" s="180"/>
      <c r="B621" s="180"/>
      <c r="C621" s="180"/>
      <c r="D621" s="180"/>
      <c r="E621" s="180"/>
      <c r="F621" s="180"/>
      <c r="G621" s="180"/>
      <c r="H621" s="180"/>
      <c r="I621" s="180"/>
    </row>
    <row r="622" spans="1:9" ht="15.75" x14ac:dyDescent="0.25">
      <c r="A622" s="180"/>
      <c r="B622" s="180"/>
      <c r="C622" s="180"/>
      <c r="D622" s="180"/>
      <c r="E622" s="180"/>
      <c r="F622" s="180"/>
      <c r="G622" s="180"/>
      <c r="H622" s="180"/>
      <c r="I622" s="180"/>
    </row>
    <row r="623" spans="1:9" ht="15.75" x14ac:dyDescent="0.25">
      <c r="A623" s="180"/>
      <c r="B623" s="180"/>
      <c r="C623" s="180"/>
      <c r="D623" s="180"/>
      <c r="E623" s="180"/>
      <c r="F623" s="180"/>
      <c r="G623" s="180"/>
      <c r="H623" s="180"/>
      <c r="I623" s="180"/>
    </row>
    <row r="624" spans="1:9" ht="15.75" x14ac:dyDescent="0.25">
      <c r="A624" s="180"/>
      <c r="B624" s="180"/>
      <c r="C624" s="180"/>
      <c r="D624" s="180"/>
      <c r="E624" s="180"/>
      <c r="F624" s="180"/>
      <c r="G624" s="180"/>
      <c r="H624" s="180"/>
      <c r="I624" s="180"/>
    </row>
    <row r="625" spans="1:9" ht="15.75" x14ac:dyDescent="0.25">
      <c r="A625" s="180"/>
      <c r="B625" s="180"/>
      <c r="C625" s="180"/>
      <c r="D625" s="180"/>
      <c r="E625" s="180"/>
      <c r="F625" s="180"/>
      <c r="G625" s="180"/>
      <c r="H625" s="180"/>
      <c r="I625" s="180"/>
    </row>
    <row r="626" spans="1:9" ht="15.75" x14ac:dyDescent="0.25">
      <c r="A626" s="180"/>
      <c r="B626" s="180"/>
      <c r="C626" s="180"/>
      <c r="D626" s="180"/>
      <c r="E626" s="180"/>
      <c r="F626" s="180"/>
      <c r="G626" s="180"/>
      <c r="H626" s="180"/>
      <c r="I626" s="180"/>
    </row>
    <row r="627" spans="1:9" ht="15.75" x14ac:dyDescent="0.25">
      <c r="A627" s="180"/>
      <c r="B627" s="180"/>
      <c r="C627" s="180"/>
      <c r="D627" s="180"/>
      <c r="E627" s="180"/>
      <c r="F627" s="180"/>
      <c r="G627" s="180"/>
      <c r="H627" s="180"/>
      <c r="I627" s="180"/>
    </row>
    <row r="628" spans="1:9" ht="15.75" x14ac:dyDescent="0.25">
      <c r="A628" s="180"/>
      <c r="B628" s="180"/>
      <c r="C628" s="180"/>
      <c r="D628" s="180"/>
      <c r="E628" s="180"/>
      <c r="F628" s="180"/>
      <c r="G628" s="180"/>
      <c r="H628" s="180"/>
      <c r="I628" s="180"/>
    </row>
    <row r="629" spans="1:9" ht="15.75" x14ac:dyDescent="0.25">
      <c r="A629" s="180"/>
      <c r="B629" s="180"/>
      <c r="C629" s="180"/>
      <c r="D629" s="180"/>
      <c r="E629" s="180"/>
      <c r="F629" s="180"/>
      <c r="G629" s="180"/>
      <c r="H629" s="180"/>
      <c r="I629" s="180"/>
    </row>
    <row r="630" spans="1:9" ht="15.75" x14ac:dyDescent="0.25">
      <c r="A630" s="180"/>
      <c r="B630" s="180"/>
      <c r="C630" s="180"/>
      <c r="D630" s="180"/>
      <c r="E630" s="180"/>
      <c r="F630" s="180"/>
      <c r="G630" s="180"/>
      <c r="H630" s="180"/>
      <c r="I630" s="180"/>
    </row>
    <row r="631" spans="1:9" ht="15.75" x14ac:dyDescent="0.25">
      <c r="A631" s="180"/>
      <c r="B631" s="180"/>
      <c r="C631" s="180"/>
      <c r="D631" s="180"/>
      <c r="E631" s="180"/>
      <c r="F631" s="180"/>
      <c r="G631" s="180"/>
      <c r="H631" s="180"/>
      <c r="I631" s="180"/>
    </row>
    <row r="632" spans="1:9" ht="15.75" x14ac:dyDescent="0.25">
      <c r="A632" s="180"/>
      <c r="B632" s="180"/>
      <c r="C632" s="180"/>
      <c r="D632" s="180"/>
      <c r="E632" s="180"/>
      <c r="F632" s="180"/>
      <c r="G632" s="180"/>
      <c r="H632" s="180"/>
      <c r="I632" s="180"/>
    </row>
    <row r="633" spans="1:9" ht="15.75" x14ac:dyDescent="0.25">
      <c r="A633" s="180"/>
      <c r="B633" s="180"/>
      <c r="C633" s="180"/>
      <c r="D633" s="180"/>
      <c r="E633" s="180"/>
      <c r="F633" s="180"/>
      <c r="G633" s="180"/>
      <c r="H633" s="180"/>
      <c r="I633" s="180"/>
    </row>
    <row r="634" spans="1:9" ht="15.75" x14ac:dyDescent="0.25">
      <c r="A634" s="180"/>
      <c r="B634" s="180"/>
      <c r="C634" s="180"/>
      <c r="D634" s="180"/>
      <c r="E634" s="180"/>
      <c r="F634" s="180"/>
      <c r="G634" s="180"/>
      <c r="H634" s="180"/>
      <c r="I634" s="180"/>
    </row>
    <row r="635" spans="1:9" ht="15.75" x14ac:dyDescent="0.25">
      <c r="A635" s="180"/>
      <c r="B635" s="180"/>
      <c r="C635" s="180"/>
      <c r="D635" s="180"/>
      <c r="E635" s="180"/>
      <c r="F635" s="180"/>
      <c r="G635" s="180"/>
      <c r="H635" s="180"/>
      <c r="I635" s="180"/>
    </row>
    <row r="636" spans="1:9" ht="15.75" x14ac:dyDescent="0.25">
      <c r="A636" s="180"/>
      <c r="B636" s="180"/>
      <c r="C636" s="180"/>
      <c r="D636" s="180"/>
      <c r="E636" s="180"/>
      <c r="F636" s="180"/>
      <c r="G636" s="180"/>
      <c r="H636" s="180"/>
      <c r="I636" s="180"/>
    </row>
    <row r="637" spans="1:9" ht="15.75" x14ac:dyDescent="0.25">
      <c r="A637" s="180"/>
      <c r="B637" s="180"/>
      <c r="C637" s="180"/>
      <c r="D637" s="180"/>
      <c r="E637" s="180"/>
      <c r="F637" s="180"/>
      <c r="G637" s="180"/>
      <c r="H637" s="180"/>
      <c r="I637" s="180"/>
    </row>
    <row r="638" spans="1:9" ht="15.75" x14ac:dyDescent="0.25">
      <c r="A638" s="180"/>
      <c r="B638" s="180"/>
      <c r="C638" s="180"/>
      <c r="D638" s="180"/>
      <c r="E638" s="180"/>
      <c r="F638" s="180"/>
      <c r="G638" s="180"/>
      <c r="H638" s="180"/>
      <c r="I638" s="180"/>
    </row>
    <row r="639" spans="1:9" ht="15.75" x14ac:dyDescent="0.25">
      <c r="A639" s="180"/>
      <c r="B639" s="180"/>
      <c r="C639" s="180"/>
      <c r="D639" s="180"/>
      <c r="E639" s="180"/>
      <c r="F639" s="180"/>
      <c r="G639" s="180"/>
      <c r="H639" s="180"/>
      <c r="I639" s="180"/>
    </row>
    <row r="640" spans="1:9" ht="15.75" x14ac:dyDescent="0.25">
      <c r="A640" s="180"/>
      <c r="B640" s="180"/>
      <c r="C640" s="180"/>
      <c r="D640" s="180"/>
      <c r="E640" s="180"/>
      <c r="F640" s="180"/>
      <c r="G640" s="180"/>
      <c r="H640" s="180"/>
      <c r="I640" s="180"/>
    </row>
    <row r="641" spans="1:9" ht="15.75" x14ac:dyDescent="0.25">
      <c r="A641" s="180"/>
      <c r="B641" s="180"/>
      <c r="C641" s="180"/>
      <c r="D641" s="180"/>
      <c r="E641" s="180"/>
      <c r="F641" s="180"/>
      <c r="G641" s="180"/>
      <c r="H641" s="180"/>
      <c r="I641" s="180"/>
    </row>
    <row r="642" spans="1:9" ht="15.75" x14ac:dyDescent="0.25">
      <c r="A642" s="180"/>
      <c r="B642" s="180"/>
      <c r="C642" s="180"/>
      <c r="D642" s="180"/>
      <c r="E642" s="180"/>
      <c r="F642" s="180"/>
      <c r="G642" s="180"/>
      <c r="H642" s="180"/>
      <c r="I642" s="180"/>
    </row>
    <row r="643" spans="1:9" ht="15.75" x14ac:dyDescent="0.25">
      <c r="A643" s="180"/>
      <c r="B643" s="180"/>
      <c r="C643" s="180"/>
      <c r="D643" s="180"/>
      <c r="E643" s="180"/>
      <c r="F643" s="180"/>
      <c r="G643" s="180"/>
      <c r="H643" s="180"/>
      <c r="I643" s="180"/>
    </row>
    <row r="644" spans="1:9" ht="15.75" x14ac:dyDescent="0.25">
      <c r="A644" s="180"/>
      <c r="B644" s="180"/>
      <c r="C644" s="180"/>
      <c r="D644" s="180"/>
      <c r="E644" s="180"/>
      <c r="F644" s="180"/>
      <c r="G644" s="180"/>
      <c r="H644" s="180"/>
      <c r="I644" s="180"/>
    </row>
    <row r="645" spans="1:9" ht="15.75" x14ac:dyDescent="0.25">
      <c r="A645" s="180"/>
      <c r="B645" s="180"/>
      <c r="C645" s="180"/>
      <c r="D645" s="180"/>
      <c r="E645" s="180"/>
      <c r="F645" s="180"/>
      <c r="G645" s="180"/>
      <c r="H645" s="180"/>
      <c r="I645" s="180"/>
    </row>
    <row r="646" spans="1:9" ht="15.75" x14ac:dyDescent="0.25">
      <c r="A646" s="180"/>
      <c r="B646" s="180"/>
      <c r="C646" s="180"/>
      <c r="D646" s="180"/>
      <c r="E646" s="180"/>
      <c r="F646" s="180"/>
      <c r="G646" s="180"/>
      <c r="H646" s="180"/>
      <c r="I646" s="180"/>
    </row>
    <row r="647" spans="1:9" ht="15.75" x14ac:dyDescent="0.25">
      <c r="A647" s="180"/>
      <c r="B647" s="180"/>
      <c r="C647" s="180"/>
      <c r="D647" s="180"/>
      <c r="E647" s="180"/>
      <c r="F647" s="180"/>
      <c r="G647" s="180"/>
      <c r="H647" s="180"/>
      <c r="I647" s="180"/>
    </row>
    <row r="648" spans="1:9" ht="15.75" x14ac:dyDescent="0.25">
      <c r="A648" s="180"/>
      <c r="B648" s="180"/>
      <c r="C648" s="180"/>
      <c r="D648" s="180"/>
      <c r="E648" s="180"/>
      <c r="F648" s="180"/>
      <c r="G648" s="180"/>
      <c r="H648" s="180"/>
      <c r="I648" s="180"/>
    </row>
    <row r="649" spans="1:9" ht="15.75" x14ac:dyDescent="0.25">
      <c r="A649" s="180"/>
      <c r="B649" s="180"/>
      <c r="C649" s="180"/>
      <c r="D649" s="180"/>
      <c r="E649" s="180"/>
      <c r="F649" s="180"/>
      <c r="G649" s="180"/>
      <c r="H649" s="180"/>
      <c r="I649" s="180"/>
    </row>
    <row r="650" spans="1:9" ht="15.75" x14ac:dyDescent="0.25">
      <c r="A650" s="180"/>
      <c r="B650" s="180"/>
      <c r="C650" s="180"/>
      <c r="D650" s="180"/>
      <c r="E650" s="180"/>
      <c r="F650" s="180"/>
      <c r="G650" s="180"/>
      <c r="H650" s="180"/>
      <c r="I650" s="180"/>
    </row>
    <row r="651" spans="1:9" ht="15.75" x14ac:dyDescent="0.25">
      <c r="A651" s="180"/>
      <c r="B651" s="180"/>
      <c r="C651" s="180"/>
      <c r="D651" s="180"/>
      <c r="E651" s="180"/>
      <c r="F651" s="180"/>
      <c r="G651" s="180"/>
      <c r="H651" s="180"/>
      <c r="I651" s="180"/>
    </row>
    <row r="652" spans="1:9" ht="15.75" x14ac:dyDescent="0.25">
      <c r="A652" s="180"/>
      <c r="B652" s="180"/>
      <c r="C652" s="180"/>
      <c r="D652" s="180"/>
      <c r="E652" s="180"/>
      <c r="F652" s="180"/>
      <c r="G652" s="180"/>
      <c r="H652" s="180"/>
      <c r="I652" s="180"/>
    </row>
    <row r="653" spans="1:9" ht="15.75" x14ac:dyDescent="0.25">
      <c r="A653" s="180"/>
      <c r="B653" s="180"/>
      <c r="C653" s="180"/>
      <c r="D653" s="180"/>
      <c r="E653" s="180"/>
      <c r="F653" s="180"/>
      <c r="G653" s="180"/>
      <c r="H653" s="180"/>
      <c r="I653" s="180"/>
    </row>
    <row r="654" spans="1:9" ht="15.75" x14ac:dyDescent="0.25">
      <c r="A654" s="180"/>
      <c r="B654" s="180"/>
      <c r="C654" s="180"/>
      <c r="D654" s="180"/>
      <c r="E654" s="180"/>
      <c r="F654" s="180"/>
      <c r="G654" s="180"/>
      <c r="H654" s="180"/>
      <c r="I654" s="180"/>
    </row>
    <row r="655" spans="1:9" ht="15.75" x14ac:dyDescent="0.25">
      <c r="A655" s="180"/>
      <c r="B655" s="180"/>
      <c r="C655" s="180"/>
      <c r="D655" s="180"/>
      <c r="E655" s="180"/>
      <c r="F655" s="180"/>
      <c r="G655" s="180"/>
      <c r="H655" s="180"/>
      <c r="I655" s="180"/>
    </row>
    <row r="656" spans="1:9" ht="15.75" x14ac:dyDescent="0.25">
      <c r="A656" s="180"/>
      <c r="B656" s="180"/>
      <c r="C656" s="180"/>
      <c r="D656" s="180"/>
      <c r="E656" s="180"/>
      <c r="F656" s="180"/>
      <c r="G656" s="180"/>
      <c r="H656" s="180"/>
      <c r="I656" s="180"/>
    </row>
    <row r="657" spans="1:9" ht="15.75" x14ac:dyDescent="0.25">
      <c r="A657" s="180"/>
      <c r="B657" s="180"/>
      <c r="C657" s="180"/>
      <c r="D657" s="180"/>
      <c r="E657" s="180"/>
      <c r="F657" s="180"/>
      <c r="G657" s="180"/>
      <c r="H657" s="180"/>
      <c r="I657" s="180"/>
    </row>
    <row r="658" spans="1:9" ht="15.75" x14ac:dyDescent="0.25">
      <c r="A658" s="180"/>
      <c r="B658" s="180"/>
      <c r="C658" s="180"/>
      <c r="D658" s="180"/>
      <c r="E658" s="180"/>
      <c r="F658" s="180"/>
      <c r="G658" s="180"/>
      <c r="H658" s="180"/>
      <c r="I658" s="180"/>
    </row>
    <row r="659" spans="1:9" ht="15.75" x14ac:dyDescent="0.25">
      <c r="A659" s="180"/>
      <c r="B659" s="180"/>
      <c r="C659" s="180"/>
      <c r="D659" s="180"/>
      <c r="E659" s="180"/>
      <c r="F659" s="180"/>
      <c r="G659" s="180"/>
      <c r="H659" s="180"/>
      <c r="I659" s="180"/>
    </row>
    <row r="660" spans="1:9" ht="15.75" x14ac:dyDescent="0.25">
      <c r="A660" s="180"/>
      <c r="B660" s="180"/>
      <c r="C660" s="180"/>
      <c r="D660" s="180"/>
      <c r="E660" s="180"/>
      <c r="F660" s="180"/>
      <c r="G660" s="180"/>
      <c r="H660" s="180"/>
      <c r="I660" s="180"/>
    </row>
    <row r="661" spans="1:9" ht="15.75" x14ac:dyDescent="0.25">
      <c r="A661" s="180"/>
      <c r="B661" s="180"/>
      <c r="C661" s="180"/>
      <c r="D661" s="180"/>
      <c r="E661" s="180"/>
      <c r="F661" s="180"/>
      <c r="G661" s="180"/>
      <c r="H661" s="180"/>
      <c r="I661" s="180"/>
    </row>
    <row r="662" spans="1:9" ht="15.75" x14ac:dyDescent="0.25">
      <c r="A662" s="180"/>
      <c r="B662" s="180"/>
      <c r="C662" s="180"/>
      <c r="D662" s="180"/>
      <c r="E662" s="180"/>
      <c r="F662" s="180"/>
      <c r="G662" s="180"/>
      <c r="H662" s="180"/>
      <c r="I662" s="180"/>
    </row>
    <row r="663" spans="1:9" ht="15.75" x14ac:dyDescent="0.25">
      <c r="A663" s="180"/>
      <c r="B663" s="180"/>
      <c r="C663" s="180"/>
      <c r="D663" s="180"/>
      <c r="E663" s="180"/>
      <c r="F663" s="180"/>
      <c r="G663" s="180"/>
      <c r="H663" s="180"/>
      <c r="I663" s="180"/>
    </row>
    <row r="664" spans="1:9" ht="15.75" x14ac:dyDescent="0.25">
      <c r="A664" s="180"/>
      <c r="B664" s="180"/>
      <c r="C664" s="180"/>
      <c r="D664" s="180"/>
      <c r="E664" s="180"/>
      <c r="F664" s="180"/>
      <c r="G664" s="180"/>
      <c r="H664" s="180"/>
      <c r="I664" s="180"/>
    </row>
    <row r="665" spans="1:9" ht="15.75" x14ac:dyDescent="0.25">
      <c r="A665" s="180"/>
      <c r="B665" s="180"/>
      <c r="C665" s="180"/>
      <c r="D665" s="180"/>
      <c r="E665" s="180"/>
      <c r="F665" s="180"/>
      <c r="G665" s="180"/>
      <c r="H665" s="180"/>
      <c r="I665" s="180"/>
    </row>
    <row r="666" spans="1:9" ht="15.75" x14ac:dyDescent="0.25">
      <c r="A666" s="180"/>
      <c r="B666" s="180"/>
      <c r="C666" s="180"/>
      <c r="D666" s="180"/>
      <c r="E666" s="180"/>
      <c r="F666" s="180"/>
      <c r="G666" s="180"/>
      <c r="H666" s="180"/>
      <c r="I666" s="180"/>
    </row>
    <row r="667" spans="1:9" ht="15.75" x14ac:dyDescent="0.25">
      <c r="A667" s="180"/>
      <c r="B667" s="180"/>
      <c r="C667" s="180"/>
      <c r="D667" s="180"/>
      <c r="E667" s="180"/>
      <c r="F667" s="180"/>
      <c r="G667" s="180"/>
      <c r="H667" s="180"/>
      <c r="I667" s="180"/>
    </row>
    <row r="668" spans="1:9" ht="15.75" x14ac:dyDescent="0.25">
      <c r="A668" s="180"/>
      <c r="B668" s="180"/>
      <c r="C668" s="180"/>
      <c r="D668" s="180"/>
      <c r="E668" s="180"/>
      <c r="F668" s="180"/>
      <c r="G668" s="180"/>
      <c r="H668" s="180"/>
      <c r="I668" s="180"/>
    </row>
    <row r="669" spans="1:9" ht="15.75" x14ac:dyDescent="0.25">
      <c r="A669" s="180"/>
      <c r="B669" s="180"/>
      <c r="C669" s="180"/>
      <c r="D669" s="180"/>
      <c r="E669" s="180"/>
      <c r="F669" s="180"/>
      <c r="G669" s="180"/>
      <c r="H669" s="180"/>
      <c r="I669" s="180"/>
    </row>
    <row r="670" spans="1:9" ht="15.75" x14ac:dyDescent="0.25">
      <c r="A670" s="180"/>
      <c r="B670" s="180"/>
      <c r="C670" s="180"/>
      <c r="D670" s="180"/>
      <c r="E670" s="180"/>
      <c r="F670" s="180"/>
      <c r="G670" s="180"/>
      <c r="H670" s="180"/>
      <c r="I670" s="180"/>
    </row>
    <row r="671" spans="1:9" ht="15.75" x14ac:dyDescent="0.25">
      <c r="A671" s="180"/>
      <c r="B671" s="180"/>
      <c r="C671" s="180"/>
      <c r="D671" s="180"/>
      <c r="E671" s="180"/>
      <c r="F671" s="180"/>
      <c r="G671" s="180"/>
      <c r="H671" s="180"/>
      <c r="I671" s="180"/>
    </row>
    <row r="672" spans="1:9" ht="15.75" x14ac:dyDescent="0.25">
      <c r="A672" s="180"/>
      <c r="B672" s="180"/>
      <c r="C672" s="180"/>
      <c r="D672" s="180"/>
      <c r="E672" s="180"/>
      <c r="F672" s="180"/>
      <c r="G672" s="180"/>
      <c r="H672" s="180"/>
      <c r="I672" s="180"/>
    </row>
    <row r="673" spans="1:9" ht="15.75" x14ac:dyDescent="0.25">
      <c r="A673" s="180"/>
      <c r="B673" s="180"/>
      <c r="C673" s="180"/>
      <c r="D673" s="180"/>
      <c r="E673" s="180"/>
      <c r="F673" s="180"/>
      <c r="G673" s="180"/>
      <c r="H673" s="180"/>
      <c r="I673" s="180"/>
    </row>
    <row r="674" spans="1:9" ht="15.75" x14ac:dyDescent="0.25">
      <c r="A674" s="180"/>
      <c r="B674" s="180"/>
      <c r="C674" s="180"/>
      <c r="D674" s="180"/>
      <c r="E674" s="180"/>
      <c r="F674" s="180"/>
      <c r="G674" s="180"/>
      <c r="H674" s="180"/>
      <c r="I674" s="180"/>
    </row>
    <row r="675" spans="1:9" ht="15.75" x14ac:dyDescent="0.25">
      <c r="A675" s="180"/>
      <c r="B675" s="180"/>
      <c r="C675" s="180"/>
      <c r="D675" s="180"/>
      <c r="E675" s="180"/>
      <c r="F675" s="180"/>
      <c r="G675" s="180"/>
      <c r="H675" s="180"/>
      <c r="I675" s="180"/>
    </row>
    <row r="676" spans="1:9" ht="15.75" x14ac:dyDescent="0.25">
      <c r="A676" s="180"/>
      <c r="B676" s="180"/>
      <c r="C676" s="180"/>
      <c r="D676" s="180"/>
      <c r="E676" s="180"/>
      <c r="F676" s="180"/>
      <c r="G676" s="180"/>
      <c r="H676" s="180"/>
      <c r="I676" s="180"/>
    </row>
    <row r="677" spans="1:9" ht="15.75" x14ac:dyDescent="0.25">
      <c r="A677" s="180"/>
      <c r="B677" s="180"/>
      <c r="C677" s="180"/>
      <c r="D677" s="180"/>
      <c r="E677" s="180"/>
      <c r="F677" s="180"/>
      <c r="G677" s="180"/>
      <c r="H677" s="180"/>
      <c r="I677" s="180"/>
    </row>
    <row r="678" spans="1:9" ht="15.75" x14ac:dyDescent="0.25">
      <c r="A678" s="180"/>
      <c r="B678" s="180"/>
      <c r="C678" s="180"/>
      <c r="D678" s="180"/>
      <c r="E678" s="180"/>
      <c r="F678" s="180"/>
      <c r="G678" s="180"/>
      <c r="H678" s="180"/>
      <c r="I678" s="180"/>
    </row>
    <row r="679" spans="1:9" ht="15.75" x14ac:dyDescent="0.25">
      <c r="A679" s="180"/>
      <c r="B679" s="180"/>
      <c r="C679" s="180"/>
      <c r="D679" s="180"/>
      <c r="E679" s="180"/>
      <c r="F679" s="180"/>
      <c r="G679" s="180"/>
      <c r="H679" s="180"/>
      <c r="I679" s="180"/>
    </row>
    <row r="680" spans="1:9" ht="15.75" x14ac:dyDescent="0.25">
      <c r="A680" s="180"/>
      <c r="B680" s="180"/>
      <c r="C680" s="180"/>
      <c r="D680" s="180"/>
      <c r="E680" s="180"/>
      <c r="F680" s="180"/>
      <c r="G680" s="180"/>
      <c r="H680" s="180"/>
      <c r="I680" s="180"/>
    </row>
    <row r="681" spans="1:9" ht="15.75" x14ac:dyDescent="0.25">
      <c r="A681" s="180"/>
      <c r="B681" s="180"/>
      <c r="C681" s="180"/>
      <c r="D681" s="180"/>
      <c r="E681" s="180"/>
      <c r="F681" s="180"/>
      <c r="G681" s="180"/>
      <c r="H681" s="180"/>
      <c r="I681" s="180"/>
    </row>
    <row r="682" spans="1:9" ht="15.75" x14ac:dyDescent="0.25">
      <c r="A682" s="180"/>
      <c r="B682" s="180"/>
      <c r="C682" s="180"/>
      <c r="D682" s="180"/>
      <c r="E682" s="180"/>
      <c r="F682" s="180"/>
      <c r="G682" s="180"/>
      <c r="H682" s="180"/>
      <c r="I682" s="180"/>
    </row>
    <row r="683" spans="1:9" ht="15.75" x14ac:dyDescent="0.25">
      <c r="A683" s="180"/>
      <c r="B683" s="180"/>
      <c r="C683" s="180"/>
      <c r="D683" s="180"/>
      <c r="E683" s="180"/>
      <c r="F683" s="180"/>
      <c r="G683" s="180"/>
      <c r="H683" s="180"/>
      <c r="I683" s="180"/>
    </row>
    <row r="684" spans="1:9" ht="15.75" x14ac:dyDescent="0.25">
      <c r="A684" s="180"/>
      <c r="B684" s="180"/>
      <c r="C684" s="180"/>
      <c r="D684" s="180"/>
      <c r="E684" s="180"/>
      <c r="F684" s="180"/>
      <c r="G684" s="180"/>
      <c r="H684" s="180"/>
      <c r="I684" s="180"/>
    </row>
    <row r="685" spans="1:9" ht="15.75" x14ac:dyDescent="0.25">
      <c r="A685" s="180"/>
      <c r="B685" s="180"/>
      <c r="C685" s="180"/>
      <c r="D685" s="180"/>
      <c r="E685" s="180"/>
      <c r="F685" s="180"/>
      <c r="G685" s="180"/>
      <c r="H685" s="180"/>
      <c r="I685" s="180"/>
    </row>
    <row r="686" spans="1:9" ht="15.75" x14ac:dyDescent="0.25">
      <c r="A686" s="180"/>
      <c r="B686" s="180"/>
      <c r="C686" s="180"/>
      <c r="D686" s="180"/>
      <c r="E686" s="180"/>
      <c r="F686" s="180"/>
      <c r="G686" s="180"/>
      <c r="H686" s="180"/>
      <c r="I686" s="180"/>
    </row>
    <row r="687" spans="1:9" ht="15.75" x14ac:dyDescent="0.25">
      <c r="A687" s="180"/>
      <c r="B687" s="180"/>
      <c r="C687" s="180"/>
      <c r="D687" s="180"/>
      <c r="E687" s="180"/>
      <c r="F687" s="180"/>
      <c r="G687" s="180"/>
      <c r="H687" s="180"/>
      <c r="I687" s="180"/>
    </row>
    <row r="688" spans="1:9" ht="15.75" x14ac:dyDescent="0.25">
      <c r="A688" s="180"/>
      <c r="B688" s="180"/>
      <c r="C688" s="180"/>
      <c r="D688" s="180"/>
      <c r="E688" s="180"/>
      <c r="F688" s="180"/>
      <c r="G688" s="180"/>
      <c r="H688" s="180"/>
      <c r="I688" s="180"/>
    </row>
    <row r="689" spans="1:9" ht="15.75" x14ac:dyDescent="0.25">
      <c r="A689" s="180"/>
      <c r="B689" s="180"/>
      <c r="C689" s="180"/>
      <c r="D689" s="180"/>
      <c r="E689" s="180"/>
      <c r="F689" s="180"/>
      <c r="G689" s="180"/>
      <c r="H689" s="180"/>
      <c r="I689" s="180"/>
    </row>
    <row r="690" spans="1:9" ht="15.75" x14ac:dyDescent="0.25">
      <c r="A690" s="180"/>
      <c r="B690" s="180"/>
      <c r="C690" s="180"/>
      <c r="D690" s="180"/>
      <c r="E690" s="180"/>
      <c r="F690" s="180"/>
      <c r="G690" s="180"/>
      <c r="H690" s="180"/>
      <c r="I690" s="180"/>
    </row>
    <row r="691" spans="1:9" ht="15.75" x14ac:dyDescent="0.25">
      <c r="A691" s="180"/>
      <c r="B691" s="180"/>
      <c r="C691" s="180"/>
      <c r="D691" s="180"/>
      <c r="E691" s="180"/>
      <c r="F691" s="180"/>
      <c r="G691" s="180"/>
      <c r="H691" s="180"/>
      <c r="I691" s="180"/>
    </row>
    <row r="692" spans="1:9" ht="15.75" x14ac:dyDescent="0.25">
      <c r="A692" s="180"/>
      <c r="B692" s="180"/>
      <c r="C692" s="180"/>
      <c r="D692" s="180"/>
      <c r="E692" s="180"/>
      <c r="F692" s="180"/>
      <c r="G692" s="180"/>
      <c r="H692" s="180"/>
      <c r="I692" s="180"/>
    </row>
    <row r="693" spans="1:9" ht="15.75" x14ac:dyDescent="0.25">
      <c r="A693" s="180"/>
      <c r="B693" s="180"/>
      <c r="C693" s="180"/>
      <c r="D693" s="180"/>
      <c r="E693" s="180"/>
      <c r="F693" s="180"/>
      <c r="G693" s="180"/>
      <c r="H693" s="180"/>
      <c r="I693" s="180"/>
    </row>
    <row r="694" spans="1:9" ht="15.75" x14ac:dyDescent="0.25">
      <c r="A694" s="180"/>
      <c r="B694" s="180"/>
      <c r="C694" s="180"/>
      <c r="D694" s="180"/>
      <c r="E694" s="180"/>
      <c r="F694" s="180"/>
      <c r="G694" s="180"/>
      <c r="H694" s="180"/>
      <c r="I694" s="180"/>
    </row>
    <row r="695" spans="1:9" ht="15.75" x14ac:dyDescent="0.25">
      <c r="A695" s="180"/>
      <c r="B695" s="180"/>
      <c r="C695" s="180"/>
      <c r="D695" s="180"/>
      <c r="E695" s="180"/>
      <c r="F695" s="180"/>
      <c r="G695" s="180"/>
      <c r="H695" s="180"/>
      <c r="I695" s="180"/>
    </row>
    <row r="696" spans="1:9" ht="15.75" x14ac:dyDescent="0.25">
      <c r="A696" s="180"/>
      <c r="B696" s="180"/>
      <c r="C696" s="180"/>
      <c r="D696" s="180"/>
      <c r="E696" s="180"/>
      <c r="F696" s="180"/>
      <c r="G696" s="180"/>
      <c r="H696" s="180"/>
      <c r="I696" s="180"/>
    </row>
    <row r="697" spans="1:9" ht="15.75" x14ac:dyDescent="0.25">
      <c r="A697" s="180"/>
      <c r="B697" s="180"/>
      <c r="C697" s="180"/>
      <c r="D697" s="180"/>
      <c r="E697" s="180"/>
      <c r="F697" s="180"/>
      <c r="G697" s="180"/>
      <c r="H697" s="180"/>
      <c r="I697" s="180"/>
    </row>
    <row r="698" spans="1:9" ht="15.75" x14ac:dyDescent="0.25">
      <c r="A698" s="180"/>
      <c r="B698" s="180"/>
      <c r="C698" s="180"/>
      <c r="D698" s="180"/>
      <c r="E698" s="180"/>
      <c r="F698" s="180"/>
      <c r="G698" s="180"/>
      <c r="H698" s="180"/>
      <c r="I698" s="180"/>
    </row>
    <row r="699" spans="1:9" ht="15.75" x14ac:dyDescent="0.25">
      <c r="A699" s="180"/>
      <c r="B699" s="180"/>
      <c r="C699" s="180"/>
      <c r="D699" s="180"/>
      <c r="E699" s="180"/>
      <c r="F699" s="180"/>
      <c r="G699" s="180"/>
      <c r="H699" s="180"/>
      <c r="I699" s="180"/>
    </row>
    <row r="700" spans="1:9" ht="15.75" x14ac:dyDescent="0.25">
      <c r="A700" s="180"/>
      <c r="B700" s="180"/>
      <c r="C700" s="180"/>
      <c r="D700" s="180"/>
      <c r="E700" s="180"/>
      <c r="F700" s="180"/>
      <c r="G700" s="180"/>
      <c r="H700" s="180"/>
      <c r="I700" s="180"/>
    </row>
    <row r="701" spans="1:9" ht="15.75" x14ac:dyDescent="0.25">
      <c r="A701" s="180"/>
      <c r="B701" s="180"/>
      <c r="C701" s="180"/>
      <c r="D701" s="180"/>
      <c r="E701" s="180"/>
      <c r="F701" s="180"/>
      <c r="G701" s="180"/>
      <c r="H701" s="180"/>
      <c r="I701" s="180"/>
    </row>
    <row r="702" spans="1:9" ht="15.75" x14ac:dyDescent="0.25">
      <c r="A702" s="180"/>
      <c r="B702" s="180"/>
      <c r="C702" s="180"/>
      <c r="D702" s="180"/>
      <c r="E702" s="180"/>
      <c r="F702" s="180"/>
      <c r="G702" s="180"/>
      <c r="H702" s="180"/>
      <c r="I702" s="180"/>
    </row>
    <row r="703" spans="1:9" ht="15.75" x14ac:dyDescent="0.25">
      <c r="A703" s="180"/>
      <c r="B703" s="180"/>
      <c r="C703" s="180"/>
      <c r="D703" s="180"/>
      <c r="E703" s="180"/>
      <c r="F703" s="180"/>
      <c r="G703" s="180"/>
      <c r="H703" s="180"/>
      <c r="I703" s="180"/>
    </row>
    <row r="704" spans="1:9" ht="15.75" x14ac:dyDescent="0.25">
      <c r="A704" s="180"/>
      <c r="B704" s="180"/>
      <c r="C704" s="180"/>
      <c r="D704" s="180"/>
      <c r="E704" s="180"/>
      <c r="F704" s="180"/>
      <c r="G704" s="180"/>
      <c r="H704" s="180"/>
      <c r="I704" s="180"/>
    </row>
    <row r="705" spans="1:9" ht="15.75" x14ac:dyDescent="0.25">
      <c r="A705" s="180"/>
      <c r="B705" s="180"/>
      <c r="C705" s="180"/>
      <c r="D705" s="180"/>
      <c r="E705" s="180"/>
      <c r="F705" s="180"/>
      <c r="G705" s="180"/>
      <c r="H705" s="180"/>
      <c r="I705" s="180"/>
    </row>
    <row r="706" spans="1:9" ht="15.75" x14ac:dyDescent="0.25">
      <c r="A706" s="180"/>
      <c r="B706" s="180"/>
      <c r="C706" s="180"/>
      <c r="D706" s="180"/>
      <c r="E706" s="180"/>
      <c r="F706" s="180"/>
      <c r="G706" s="180"/>
      <c r="H706" s="180"/>
      <c r="I706" s="180"/>
    </row>
    <row r="707" spans="1:9" ht="15.75" x14ac:dyDescent="0.25">
      <c r="A707" s="180"/>
      <c r="B707" s="180"/>
      <c r="C707" s="180"/>
      <c r="D707" s="180"/>
      <c r="E707" s="180"/>
      <c r="F707" s="180"/>
      <c r="G707" s="180"/>
      <c r="H707" s="180"/>
      <c r="I707" s="180"/>
    </row>
    <row r="708" spans="1:9" ht="15.75" x14ac:dyDescent="0.25">
      <c r="A708" s="180"/>
      <c r="B708" s="180"/>
      <c r="C708" s="180"/>
      <c r="D708" s="180"/>
      <c r="E708" s="180"/>
      <c r="F708" s="180"/>
      <c r="G708" s="180"/>
      <c r="H708" s="180"/>
      <c r="I708" s="180"/>
    </row>
    <row r="709" spans="1:9" ht="15.75" x14ac:dyDescent="0.25">
      <c r="A709" s="180"/>
      <c r="B709" s="180"/>
      <c r="C709" s="180"/>
      <c r="D709" s="180"/>
      <c r="E709" s="180"/>
      <c r="F709" s="180"/>
      <c r="G709" s="180"/>
      <c r="H709" s="180"/>
      <c r="I709" s="180"/>
    </row>
    <row r="710" spans="1:9" ht="15.75" x14ac:dyDescent="0.25">
      <c r="A710" s="180"/>
      <c r="B710" s="180"/>
      <c r="C710" s="180"/>
      <c r="D710" s="180"/>
      <c r="E710" s="180"/>
      <c r="F710" s="180"/>
      <c r="G710" s="180"/>
      <c r="H710" s="180"/>
      <c r="I710" s="180"/>
    </row>
    <row r="711" spans="1:9" ht="15.75" x14ac:dyDescent="0.25">
      <c r="A711" s="180"/>
      <c r="B711" s="180"/>
      <c r="C711" s="180"/>
      <c r="D711" s="180"/>
      <c r="E711" s="180"/>
      <c r="F711" s="180"/>
      <c r="G711" s="180"/>
      <c r="H711" s="180"/>
      <c r="I711" s="180"/>
    </row>
    <row r="712" spans="1:9" ht="15.75" x14ac:dyDescent="0.25">
      <c r="A712" s="180"/>
      <c r="B712" s="180"/>
      <c r="C712" s="180"/>
      <c r="D712" s="180"/>
      <c r="E712" s="180"/>
      <c r="F712" s="180"/>
      <c r="G712" s="180"/>
      <c r="H712" s="180"/>
      <c r="I712" s="180"/>
    </row>
    <row r="713" spans="1:9" ht="15.75" x14ac:dyDescent="0.25">
      <c r="A713" s="180"/>
      <c r="B713" s="180"/>
      <c r="C713" s="180"/>
      <c r="D713" s="180"/>
      <c r="E713" s="180"/>
      <c r="F713" s="180"/>
      <c r="G713" s="180"/>
      <c r="H713" s="180"/>
      <c r="I713" s="180"/>
    </row>
    <row r="714" spans="1:9" ht="15.75" x14ac:dyDescent="0.25">
      <c r="A714" s="180"/>
      <c r="B714" s="180"/>
      <c r="C714" s="180"/>
      <c r="D714" s="180"/>
      <c r="E714" s="180"/>
      <c r="F714" s="180"/>
      <c r="G714" s="180"/>
      <c r="H714" s="180"/>
      <c r="I714" s="180"/>
    </row>
    <row r="715" spans="1:9" ht="15.75" x14ac:dyDescent="0.25">
      <c r="A715" s="180"/>
      <c r="B715" s="180"/>
      <c r="C715" s="180"/>
      <c r="D715" s="180"/>
      <c r="E715" s="180"/>
      <c r="F715" s="180"/>
      <c r="G715" s="180"/>
      <c r="H715" s="180"/>
      <c r="I715" s="180"/>
    </row>
    <row r="716" spans="1:9" ht="15.75" x14ac:dyDescent="0.25">
      <c r="A716" s="180"/>
      <c r="B716" s="180"/>
      <c r="C716" s="180"/>
      <c r="D716" s="180"/>
      <c r="E716" s="180"/>
      <c r="F716" s="180"/>
      <c r="G716" s="180"/>
      <c r="H716" s="180"/>
      <c r="I716" s="180"/>
    </row>
    <row r="717" spans="1:9" ht="15.75" x14ac:dyDescent="0.25">
      <c r="A717" s="180"/>
      <c r="B717" s="180"/>
      <c r="C717" s="180"/>
      <c r="D717" s="180"/>
      <c r="E717" s="180"/>
      <c r="F717" s="180"/>
      <c r="G717" s="180"/>
      <c r="H717" s="180"/>
      <c r="I717" s="180"/>
    </row>
    <row r="718" spans="1:9" ht="15.75" x14ac:dyDescent="0.25">
      <c r="A718" s="180"/>
      <c r="B718" s="180"/>
      <c r="C718" s="180"/>
      <c r="D718" s="180"/>
      <c r="E718" s="180"/>
      <c r="F718" s="180"/>
      <c r="G718" s="180"/>
      <c r="H718" s="180"/>
      <c r="I718" s="180"/>
    </row>
    <row r="719" spans="1:9" ht="15.75" x14ac:dyDescent="0.25">
      <c r="A719" s="180"/>
      <c r="B719" s="180"/>
      <c r="C719" s="180"/>
      <c r="D719" s="180"/>
      <c r="E719" s="180"/>
      <c r="F719" s="180"/>
      <c r="G719" s="180"/>
      <c r="H719" s="180"/>
      <c r="I719" s="180"/>
    </row>
    <row r="720" spans="1:9" ht="15.75" x14ac:dyDescent="0.25">
      <c r="A720" s="180"/>
      <c r="B720" s="180"/>
      <c r="C720" s="180"/>
      <c r="D720" s="180"/>
      <c r="E720" s="180"/>
      <c r="F720" s="180"/>
      <c r="G720" s="180"/>
      <c r="H720" s="180"/>
      <c r="I720" s="180"/>
    </row>
    <row r="721" spans="1:9" ht="15.75" x14ac:dyDescent="0.25">
      <c r="A721" s="180"/>
      <c r="B721" s="180"/>
      <c r="C721" s="180"/>
      <c r="D721" s="180"/>
      <c r="E721" s="180"/>
      <c r="F721" s="180"/>
      <c r="G721" s="180"/>
      <c r="H721" s="180"/>
      <c r="I721" s="180"/>
    </row>
    <row r="722" spans="1:9" ht="15.75" x14ac:dyDescent="0.25">
      <c r="A722" s="180"/>
      <c r="B722" s="180"/>
      <c r="C722" s="180"/>
      <c r="D722" s="180"/>
      <c r="E722" s="180"/>
      <c r="F722" s="180"/>
      <c r="G722" s="180"/>
      <c r="H722" s="180"/>
      <c r="I722" s="180"/>
    </row>
    <row r="723" spans="1:9" ht="15.75" x14ac:dyDescent="0.25">
      <c r="A723" s="180"/>
      <c r="B723" s="180"/>
      <c r="C723" s="180"/>
      <c r="D723" s="180"/>
      <c r="E723" s="180"/>
      <c r="F723" s="180"/>
      <c r="G723" s="180"/>
      <c r="H723" s="180"/>
      <c r="I723" s="180"/>
    </row>
    <row r="724" spans="1:9" ht="15.75" x14ac:dyDescent="0.25">
      <c r="A724" s="180"/>
      <c r="B724" s="180"/>
      <c r="C724" s="180"/>
      <c r="D724" s="180"/>
      <c r="E724" s="180"/>
      <c r="F724" s="180"/>
      <c r="G724" s="180"/>
      <c r="H724" s="180"/>
      <c r="I724" s="180"/>
    </row>
    <row r="725" spans="1:9" ht="15.75" x14ac:dyDescent="0.25">
      <c r="A725" s="180"/>
      <c r="B725" s="180"/>
      <c r="C725" s="180"/>
      <c r="D725" s="180"/>
      <c r="E725" s="180"/>
      <c r="F725" s="180"/>
      <c r="G725" s="180"/>
      <c r="H725" s="180"/>
      <c r="I725" s="180"/>
    </row>
    <row r="726" spans="1:9" ht="15.75" x14ac:dyDescent="0.25">
      <c r="A726" s="180"/>
      <c r="B726" s="180"/>
      <c r="C726" s="180"/>
      <c r="D726" s="180"/>
      <c r="E726" s="180"/>
      <c r="F726" s="180"/>
      <c r="G726" s="180"/>
      <c r="H726" s="180"/>
      <c r="I726" s="180"/>
    </row>
    <row r="727" spans="1:9" ht="15.75" x14ac:dyDescent="0.25">
      <c r="A727" s="180"/>
      <c r="B727" s="180"/>
      <c r="C727" s="180"/>
      <c r="D727" s="180"/>
      <c r="E727" s="180"/>
      <c r="F727" s="180"/>
      <c r="G727" s="180"/>
      <c r="H727" s="180"/>
      <c r="I727" s="180"/>
    </row>
    <row r="728" spans="1:9" ht="15.75" x14ac:dyDescent="0.25">
      <c r="A728" s="180"/>
      <c r="B728" s="180"/>
      <c r="C728" s="180"/>
      <c r="D728" s="180"/>
      <c r="E728" s="180"/>
      <c r="F728" s="180"/>
      <c r="G728" s="180"/>
      <c r="H728" s="180"/>
      <c r="I728" s="180"/>
    </row>
    <row r="729" spans="1:9" ht="15.75" x14ac:dyDescent="0.25">
      <c r="A729" s="180"/>
      <c r="B729" s="180"/>
      <c r="C729" s="180"/>
      <c r="D729" s="180"/>
      <c r="E729" s="180"/>
      <c r="F729" s="180"/>
      <c r="G729" s="180"/>
      <c r="H729" s="180"/>
      <c r="I729" s="180"/>
    </row>
    <row r="730" spans="1:9" ht="15.75" x14ac:dyDescent="0.25">
      <c r="A730" s="180"/>
      <c r="B730" s="180"/>
      <c r="C730" s="180"/>
      <c r="D730" s="180"/>
      <c r="E730" s="180"/>
      <c r="F730" s="180"/>
      <c r="G730" s="180"/>
      <c r="H730" s="180"/>
      <c r="I730" s="180"/>
    </row>
    <row r="731" spans="1:9" ht="15.75" x14ac:dyDescent="0.25">
      <c r="A731" s="180"/>
      <c r="B731" s="180"/>
      <c r="C731" s="180"/>
      <c r="D731" s="180"/>
      <c r="E731" s="180"/>
      <c r="F731" s="180"/>
      <c r="G731" s="180"/>
      <c r="H731" s="180"/>
      <c r="I731" s="180"/>
    </row>
    <row r="732" spans="1:9" ht="15.75" x14ac:dyDescent="0.25">
      <c r="A732" s="180"/>
      <c r="B732" s="180"/>
      <c r="C732" s="180"/>
      <c r="D732" s="180"/>
      <c r="E732" s="180"/>
      <c r="F732" s="180"/>
      <c r="G732" s="180"/>
      <c r="H732" s="180"/>
      <c r="I732" s="180"/>
    </row>
    <row r="733" spans="1:9" ht="15.75" x14ac:dyDescent="0.25">
      <c r="A733" s="180"/>
      <c r="B733" s="180"/>
      <c r="C733" s="180"/>
      <c r="D733" s="180"/>
      <c r="E733" s="180"/>
      <c r="F733" s="180"/>
      <c r="G733" s="180"/>
      <c r="H733" s="180"/>
      <c r="I733" s="180"/>
    </row>
    <row r="734" spans="1:9" ht="15.75" x14ac:dyDescent="0.25">
      <c r="A734" s="180"/>
      <c r="B734" s="180"/>
      <c r="C734" s="180"/>
      <c r="D734" s="180"/>
      <c r="E734" s="180"/>
      <c r="F734" s="180"/>
      <c r="G734" s="180"/>
      <c r="H734" s="180"/>
      <c r="I734" s="180"/>
    </row>
    <row r="735" spans="1:9" ht="15.75" x14ac:dyDescent="0.25">
      <c r="A735" s="180"/>
      <c r="B735" s="180"/>
      <c r="C735" s="180"/>
      <c r="D735" s="180"/>
      <c r="E735" s="180"/>
      <c r="F735" s="180"/>
      <c r="G735" s="180"/>
      <c r="H735" s="180"/>
      <c r="I735" s="180"/>
    </row>
    <row r="736" spans="1:9" ht="15.75" x14ac:dyDescent="0.25">
      <c r="A736" s="180"/>
      <c r="B736" s="180"/>
      <c r="C736" s="180"/>
      <c r="D736" s="180"/>
      <c r="E736" s="180"/>
      <c r="F736" s="180"/>
      <c r="G736" s="180"/>
      <c r="H736" s="180"/>
      <c r="I736" s="180"/>
    </row>
    <row r="737" spans="1:9" ht="15.75" x14ac:dyDescent="0.25">
      <c r="A737" s="180"/>
      <c r="B737" s="180"/>
      <c r="C737" s="180"/>
      <c r="D737" s="180"/>
      <c r="E737" s="180"/>
      <c r="F737" s="180"/>
      <c r="G737" s="180"/>
      <c r="H737" s="180"/>
      <c r="I737" s="180"/>
    </row>
    <row r="738" spans="1:9" ht="15.75" x14ac:dyDescent="0.25">
      <c r="A738" s="180"/>
      <c r="B738" s="180"/>
      <c r="C738" s="180"/>
      <c r="D738" s="180"/>
      <c r="E738" s="180"/>
      <c r="F738" s="180"/>
      <c r="G738" s="180"/>
      <c r="H738" s="180"/>
      <c r="I738" s="180"/>
    </row>
    <row r="739" spans="1:9" ht="15.75" x14ac:dyDescent="0.25">
      <c r="A739" s="180"/>
      <c r="B739" s="180"/>
      <c r="C739" s="180"/>
      <c r="D739" s="180"/>
      <c r="E739" s="180"/>
      <c r="F739" s="180"/>
      <c r="G739" s="180"/>
      <c r="H739" s="180"/>
      <c r="I739" s="180"/>
    </row>
    <row r="740" spans="1:9" ht="15.75" x14ac:dyDescent="0.25">
      <c r="A740" s="180"/>
      <c r="B740" s="180"/>
      <c r="C740" s="180"/>
      <c r="D740" s="180"/>
      <c r="E740" s="180"/>
      <c r="F740" s="180"/>
      <c r="G740" s="180"/>
      <c r="H740" s="180"/>
      <c r="I740" s="180"/>
    </row>
    <row r="741" spans="1:9" ht="15.75" x14ac:dyDescent="0.25">
      <c r="A741" s="180"/>
      <c r="B741" s="180"/>
      <c r="C741" s="180"/>
      <c r="D741" s="180"/>
      <c r="E741" s="180"/>
      <c r="F741" s="180"/>
      <c r="G741" s="180"/>
      <c r="H741" s="180"/>
      <c r="I741" s="180"/>
    </row>
    <row r="742" spans="1:9" ht="15.75" x14ac:dyDescent="0.25">
      <c r="A742" s="180"/>
      <c r="B742" s="180"/>
      <c r="C742" s="180"/>
      <c r="D742" s="180"/>
      <c r="E742" s="180"/>
      <c r="F742" s="180"/>
      <c r="G742" s="180"/>
      <c r="H742" s="180"/>
      <c r="I742" s="180"/>
    </row>
    <row r="743" spans="1:9" ht="15.75" x14ac:dyDescent="0.25">
      <c r="A743" s="180"/>
      <c r="B743" s="180"/>
      <c r="C743" s="180"/>
      <c r="D743" s="180"/>
      <c r="E743" s="180"/>
      <c r="F743" s="180"/>
      <c r="G743" s="180"/>
      <c r="H743" s="180"/>
      <c r="I743" s="180"/>
    </row>
    <row r="744" spans="1:9" ht="15.75" x14ac:dyDescent="0.25">
      <c r="A744" s="180"/>
      <c r="B744" s="180"/>
      <c r="C744" s="180"/>
      <c r="D744" s="180"/>
      <c r="E744" s="180"/>
      <c r="F744" s="180"/>
      <c r="G744" s="180"/>
      <c r="H744" s="180"/>
      <c r="I744" s="180"/>
    </row>
    <row r="745" spans="1:9" ht="15.75" x14ac:dyDescent="0.25">
      <c r="A745" s="180"/>
      <c r="B745" s="180"/>
      <c r="C745" s="180"/>
      <c r="D745" s="180"/>
      <c r="E745" s="180"/>
      <c r="F745" s="180"/>
      <c r="G745" s="180"/>
      <c r="H745" s="180"/>
      <c r="I745" s="180"/>
    </row>
    <row r="746" spans="1:9" ht="15.75" x14ac:dyDescent="0.25">
      <c r="A746" s="180"/>
      <c r="B746" s="180"/>
      <c r="C746" s="180"/>
      <c r="D746" s="180"/>
      <c r="E746" s="180"/>
      <c r="F746" s="180"/>
      <c r="G746" s="180"/>
      <c r="H746" s="180"/>
      <c r="I746" s="180"/>
    </row>
    <row r="747" spans="1:9" ht="15.75" x14ac:dyDescent="0.25">
      <c r="A747" s="180"/>
      <c r="B747" s="180"/>
      <c r="C747" s="180"/>
      <c r="D747" s="180"/>
      <c r="E747" s="180"/>
      <c r="F747" s="180"/>
      <c r="G747" s="180"/>
      <c r="H747" s="180"/>
      <c r="I747" s="180"/>
    </row>
    <row r="748" spans="1:9" ht="15.75" x14ac:dyDescent="0.25">
      <c r="A748" s="180"/>
      <c r="B748" s="180"/>
      <c r="C748" s="180"/>
      <c r="D748" s="180"/>
      <c r="E748" s="180"/>
      <c r="F748" s="180"/>
      <c r="G748" s="180"/>
      <c r="H748" s="180"/>
      <c r="I748" s="180"/>
    </row>
    <row r="749" spans="1:9" ht="15.75" x14ac:dyDescent="0.25">
      <c r="A749" s="180"/>
      <c r="B749" s="180"/>
      <c r="C749" s="180"/>
      <c r="D749" s="180"/>
      <c r="E749" s="180"/>
      <c r="F749" s="180"/>
      <c r="G749" s="180"/>
      <c r="H749" s="180"/>
      <c r="I749" s="180"/>
    </row>
    <row r="750" spans="1:9" ht="15.75" x14ac:dyDescent="0.25">
      <c r="A750" s="180"/>
      <c r="B750" s="180"/>
      <c r="C750" s="180"/>
      <c r="D750" s="180"/>
      <c r="E750" s="180"/>
      <c r="F750" s="180"/>
      <c r="G750" s="180"/>
      <c r="H750" s="180"/>
      <c r="I750" s="180"/>
    </row>
    <row r="751" spans="1:9" ht="15.75" x14ac:dyDescent="0.25">
      <c r="A751" s="180"/>
      <c r="B751" s="180"/>
      <c r="C751" s="180"/>
      <c r="D751" s="180"/>
      <c r="E751" s="180"/>
      <c r="F751" s="180"/>
      <c r="G751" s="180"/>
      <c r="H751" s="180"/>
      <c r="I751" s="180"/>
    </row>
    <row r="752" spans="1:9" ht="15.75" x14ac:dyDescent="0.25">
      <c r="A752" s="180"/>
      <c r="B752" s="180"/>
      <c r="C752" s="180"/>
      <c r="D752" s="180"/>
      <c r="E752" s="180"/>
      <c r="F752" s="180"/>
      <c r="G752" s="180"/>
      <c r="H752" s="180"/>
      <c r="I752" s="180"/>
    </row>
    <row r="753" spans="1:9" ht="15.75" x14ac:dyDescent="0.25">
      <c r="A753" s="180"/>
      <c r="B753" s="180"/>
      <c r="C753" s="180"/>
      <c r="D753" s="180"/>
      <c r="E753" s="180"/>
      <c r="F753" s="180"/>
      <c r="G753" s="180"/>
      <c r="H753" s="180"/>
      <c r="I753" s="180"/>
    </row>
    <row r="754" spans="1:9" ht="15.75" x14ac:dyDescent="0.25">
      <c r="A754" s="180"/>
      <c r="B754" s="180"/>
      <c r="C754" s="180"/>
      <c r="D754" s="180"/>
      <c r="E754" s="180"/>
      <c r="F754" s="180"/>
      <c r="G754" s="180"/>
      <c r="H754" s="180"/>
      <c r="I754" s="180"/>
    </row>
    <row r="755" spans="1:9" ht="15.75" x14ac:dyDescent="0.25">
      <c r="A755" s="180"/>
      <c r="B755" s="180"/>
      <c r="C755" s="180"/>
      <c r="D755" s="180"/>
      <c r="E755" s="180"/>
      <c r="F755" s="180"/>
      <c r="G755" s="180"/>
      <c r="H755" s="180"/>
      <c r="I755" s="180"/>
    </row>
    <row r="756" spans="1:9" ht="15.75" x14ac:dyDescent="0.25">
      <c r="A756" s="180"/>
      <c r="B756" s="180"/>
      <c r="C756" s="180"/>
      <c r="D756" s="180"/>
      <c r="E756" s="180"/>
      <c r="F756" s="180"/>
      <c r="G756" s="180"/>
      <c r="H756" s="180"/>
      <c r="I756" s="180"/>
    </row>
    <row r="757" spans="1:9" ht="15.75" x14ac:dyDescent="0.25">
      <c r="A757" s="180"/>
      <c r="B757" s="180"/>
      <c r="C757" s="180"/>
      <c r="D757" s="180"/>
      <c r="E757" s="180"/>
      <c r="F757" s="180"/>
      <c r="G757" s="180"/>
      <c r="H757" s="180"/>
      <c r="I757" s="180"/>
    </row>
    <row r="758" spans="1:9" ht="15.75" x14ac:dyDescent="0.25">
      <c r="A758" s="180"/>
      <c r="B758" s="180"/>
      <c r="C758" s="180"/>
      <c r="D758" s="180"/>
      <c r="E758" s="180"/>
      <c r="F758" s="180"/>
      <c r="G758" s="180"/>
      <c r="H758" s="180"/>
      <c r="I758" s="180"/>
    </row>
    <row r="759" spans="1:9" ht="15.75" x14ac:dyDescent="0.25">
      <c r="A759" s="180"/>
      <c r="B759" s="180"/>
      <c r="C759" s="180"/>
      <c r="D759" s="180"/>
      <c r="E759" s="180"/>
      <c r="F759" s="180"/>
      <c r="G759" s="180"/>
      <c r="H759" s="180"/>
      <c r="I759" s="180"/>
    </row>
    <row r="760" spans="1:9" ht="15.75" x14ac:dyDescent="0.25">
      <c r="A760" s="180"/>
      <c r="B760" s="180"/>
      <c r="C760" s="180"/>
      <c r="D760" s="180"/>
      <c r="E760" s="180"/>
      <c r="F760" s="180"/>
      <c r="G760" s="180"/>
      <c r="H760" s="180"/>
      <c r="I760" s="180"/>
    </row>
    <row r="761" spans="1:9" ht="15.75" x14ac:dyDescent="0.25">
      <c r="A761" s="180"/>
      <c r="B761" s="180"/>
      <c r="C761" s="180"/>
      <c r="D761" s="180"/>
      <c r="E761" s="180"/>
      <c r="F761" s="180"/>
      <c r="G761" s="180"/>
      <c r="H761" s="180"/>
      <c r="I761" s="180"/>
    </row>
    <row r="762" spans="1:9" ht="15.75" x14ac:dyDescent="0.25">
      <c r="A762" s="180"/>
      <c r="B762" s="180"/>
      <c r="C762" s="180"/>
      <c r="D762" s="180"/>
      <c r="E762" s="180"/>
      <c r="F762" s="180"/>
      <c r="G762" s="180"/>
      <c r="H762" s="180"/>
      <c r="I762" s="180"/>
    </row>
    <row r="763" spans="1:9" ht="15.75" x14ac:dyDescent="0.25">
      <c r="A763" s="180"/>
      <c r="B763" s="180"/>
      <c r="C763" s="180"/>
      <c r="D763" s="180"/>
      <c r="E763" s="180"/>
      <c r="F763" s="180"/>
      <c r="G763" s="180"/>
      <c r="H763" s="180"/>
      <c r="I763" s="180"/>
    </row>
    <row r="764" spans="1:9" ht="15.75" x14ac:dyDescent="0.25">
      <c r="A764" s="180"/>
      <c r="B764" s="180"/>
      <c r="C764" s="180"/>
      <c r="D764" s="180"/>
      <c r="E764" s="180"/>
      <c r="F764" s="180"/>
      <c r="G764" s="180"/>
      <c r="H764" s="180"/>
      <c r="I764" s="180"/>
    </row>
    <row r="765" spans="1:9" ht="15.75" x14ac:dyDescent="0.25">
      <c r="A765" s="180"/>
      <c r="B765" s="180"/>
      <c r="C765" s="180"/>
      <c r="D765" s="180"/>
      <c r="E765" s="180"/>
      <c r="F765" s="180"/>
      <c r="G765" s="180"/>
      <c r="H765" s="180"/>
      <c r="I765" s="180"/>
    </row>
    <row r="766" spans="1:9" ht="15.75" x14ac:dyDescent="0.25">
      <c r="A766" s="180"/>
      <c r="B766" s="180"/>
      <c r="C766" s="180"/>
      <c r="D766" s="180"/>
      <c r="E766" s="180"/>
      <c r="F766" s="180"/>
      <c r="G766" s="180"/>
      <c r="H766" s="180"/>
      <c r="I766" s="180"/>
    </row>
    <row r="767" spans="1:9" ht="15.75" x14ac:dyDescent="0.25">
      <c r="A767" s="180"/>
      <c r="B767" s="180"/>
      <c r="C767" s="180"/>
      <c r="D767" s="180"/>
      <c r="E767" s="180"/>
      <c r="F767" s="180"/>
      <c r="G767" s="180"/>
      <c r="H767" s="180"/>
      <c r="I767" s="180"/>
    </row>
    <row r="768" spans="1:9" ht="15.75" x14ac:dyDescent="0.25">
      <c r="A768" s="180"/>
      <c r="B768" s="180"/>
      <c r="C768" s="180"/>
      <c r="D768" s="180"/>
      <c r="E768" s="180"/>
      <c r="F768" s="180"/>
      <c r="G768" s="180"/>
      <c r="H768" s="180"/>
      <c r="I768" s="180"/>
    </row>
    <row r="769" spans="1:9" ht="15.75" x14ac:dyDescent="0.25">
      <c r="A769" s="180"/>
      <c r="B769" s="180"/>
      <c r="C769" s="180"/>
      <c r="D769" s="180"/>
      <c r="E769" s="180"/>
      <c r="F769" s="180"/>
      <c r="G769" s="180"/>
      <c r="H769" s="180"/>
      <c r="I769" s="180"/>
    </row>
    <row r="770" spans="1:9" ht="15.75" x14ac:dyDescent="0.25">
      <c r="A770" s="180"/>
      <c r="B770" s="180"/>
      <c r="C770" s="180"/>
      <c r="D770" s="180"/>
      <c r="E770" s="180"/>
      <c r="F770" s="180"/>
      <c r="G770" s="180"/>
      <c r="H770" s="180"/>
      <c r="I770" s="180"/>
    </row>
    <row r="771" spans="1:9" ht="15.75" x14ac:dyDescent="0.25">
      <c r="A771" s="180"/>
      <c r="B771" s="180"/>
      <c r="C771" s="180"/>
      <c r="D771" s="180"/>
      <c r="E771" s="180"/>
      <c r="F771" s="180"/>
      <c r="G771" s="180"/>
      <c r="H771" s="180"/>
      <c r="I771" s="180"/>
    </row>
    <row r="772" spans="1:9" ht="15.75" x14ac:dyDescent="0.25">
      <c r="A772" s="180"/>
      <c r="B772" s="180"/>
      <c r="C772" s="180"/>
      <c r="D772" s="180"/>
      <c r="E772" s="180"/>
      <c r="F772" s="180"/>
      <c r="G772" s="180"/>
      <c r="H772" s="180"/>
      <c r="I772" s="180"/>
    </row>
    <row r="773" spans="1:9" ht="15.75" x14ac:dyDescent="0.25">
      <c r="A773" s="180"/>
      <c r="B773" s="180"/>
      <c r="C773" s="180"/>
      <c r="D773" s="180"/>
      <c r="E773" s="180"/>
      <c r="F773" s="180"/>
      <c r="G773" s="180"/>
      <c r="H773" s="180"/>
      <c r="I773" s="180"/>
    </row>
    <row r="774" spans="1:9" ht="15.75" x14ac:dyDescent="0.25">
      <c r="A774" s="180"/>
      <c r="B774" s="180"/>
      <c r="C774" s="180"/>
      <c r="D774" s="180"/>
      <c r="E774" s="180"/>
      <c r="F774" s="180"/>
      <c r="G774" s="180"/>
      <c r="H774" s="180"/>
      <c r="I774" s="180"/>
    </row>
    <row r="775" spans="1:9" ht="15.75" x14ac:dyDescent="0.25">
      <c r="A775" s="180"/>
      <c r="B775" s="180"/>
      <c r="C775" s="180"/>
      <c r="D775" s="180"/>
      <c r="E775" s="180"/>
      <c r="F775" s="180"/>
      <c r="G775" s="180"/>
      <c r="H775" s="180"/>
      <c r="I775" s="180"/>
    </row>
    <row r="776" spans="1:9" ht="15.75" x14ac:dyDescent="0.25">
      <c r="A776" s="180"/>
      <c r="B776" s="180"/>
      <c r="C776" s="180"/>
      <c r="D776" s="180"/>
      <c r="E776" s="180"/>
      <c r="F776" s="180"/>
      <c r="G776" s="180"/>
      <c r="H776" s="180"/>
      <c r="I776" s="180"/>
    </row>
    <row r="777" spans="1:9" ht="15.75" x14ac:dyDescent="0.25">
      <c r="A777" s="180"/>
      <c r="B777" s="180"/>
      <c r="C777" s="180"/>
      <c r="D777" s="180"/>
      <c r="E777" s="180"/>
      <c r="F777" s="180"/>
      <c r="G777" s="180"/>
      <c r="H777" s="180"/>
      <c r="I777" s="180"/>
    </row>
    <row r="778" spans="1:9" ht="15.75" x14ac:dyDescent="0.25">
      <c r="A778" s="180"/>
      <c r="B778" s="180"/>
      <c r="C778" s="180"/>
      <c r="D778" s="180"/>
      <c r="E778" s="180"/>
      <c r="F778" s="180"/>
      <c r="G778" s="180"/>
      <c r="H778" s="180"/>
      <c r="I778" s="180"/>
    </row>
    <row r="779" spans="1:9" ht="15.75" x14ac:dyDescent="0.25">
      <c r="A779" s="180"/>
      <c r="B779" s="180"/>
      <c r="C779" s="180"/>
      <c r="D779" s="180"/>
      <c r="E779" s="180"/>
      <c r="F779" s="180"/>
      <c r="G779" s="180"/>
      <c r="H779" s="180"/>
      <c r="I779" s="180"/>
    </row>
    <row r="780" spans="1:9" ht="15.75" x14ac:dyDescent="0.25">
      <c r="A780" s="180"/>
      <c r="B780" s="180"/>
      <c r="C780" s="180"/>
      <c r="D780" s="180"/>
      <c r="E780" s="180"/>
      <c r="F780" s="180"/>
      <c r="G780" s="180"/>
      <c r="H780" s="180"/>
      <c r="I780" s="180"/>
    </row>
    <row r="781" spans="1:9" ht="15.75" x14ac:dyDescent="0.25">
      <c r="A781" s="180"/>
      <c r="B781" s="180"/>
      <c r="C781" s="180"/>
      <c r="D781" s="180"/>
      <c r="E781" s="180"/>
      <c r="F781" s="180"/>
      <c r="G781" s="180"/>
      <c r="H781" s="180"/>
      <c r="I781" s="180"/>
    </row>
    <row r="782" spans="1:9" ht="15.75" x14ac:dyDescent="0.25">
      <c r="A782" s="180"/>
      <c r="B782" s="180"/>
      <c r="C782" s="180"/>
      <c r="D782" s="180"/>
      <c r="E782" s="180"/>
      <c r="F782" s="180"/>
      <c r="G782" s="180"/>
      <c r="H782" s="180"/>
      <c r="I782" s="180"/>
    </row>
    <row r="783" spans="1:9" ht="15.75" x14ac:dyDescent="0.25">
      <c r="A783" s="180"/>
      <c r="B783" s="180"/>
      <c r="C783" s="180"/>
      <c r="D783" s="180"/>
      <c r="E783" s="180"/>
      <c r="F783" s="180"/>
      <c r="G783" s="180"/>
      <c r="H783" s="180"/>
      <c r="I783" s="180"/>
    </row>
    <row r="784" spans="1:9" ht="15.75" x14ac:dyDescent="0.25">
      <c r="A784" s="180"/>
      <c r="B784" s="180"/>
      <c r="C784" s="180"/>
      <c r="D784" s="180"/>
      <c r="E784" s="180"/>
      <c r="F784" s="180"/>
      <c r="G784" s="180"/>
      <c r="H784" s="180"/>
      <c r="I784" s="180"/>
    </row>
    <row r="785" spans="1:9" ht="15.75" x14ac:dyDescent="0.25">
      <c r="A785" s="180"/>
      <c r="B785" s="180"/>
      <c r="C785" s="180"/>
      <c r="D785" s="180"/>
      <c r="E785" s="180"/>
      <c r="F785" s="180"/>
      <c r="G785" s="180"/>
      <c r="H785" s="180"/>
      <c r="I785" s="180"/>
    </row>
    <row r="786" spans="1:9" ht="15.75" x14ac:dyDescent="0.25">
      <c r="A786" s="180"/>
      <c r="B786" s="180"/>
      <c r="C786" s="180"/>
      <c r="D786" s="180"/>
      <c r="E786" s="180"/>
      <c r="F786" s="180"/>
      <c r="G786" s="180"/>
      <c r="H786" s="180"/>
      <c r="I786" s="180"/>
    </row>
    <row r="787" spans="1:9" ht="15.75" x14ac:dyDescent="0.25">
      <c r="A787" s="180"/>
      <c r="B787" s="180"/>
      <c r="C787" s="180"/>
      <c r="D787" s="180"/>
      <c r="E787" s="180"/>
      <c r="F787" s="180"/>
      <c r="G787" s="180"/>
      <c r="H787" s="180"/>
      <c r="I787" s="180"/>
    </row>
    <row r="788" spans="1:9" ht="15.75" x14ac:dyDescent="0.25">
      <c r="A788" s="180"/>
      <c r="B788" s="180"/>
      <c r="C788" s="180"/>
      <c r="D788" s="180"/>
      <c r="E788" s="180"/>
      <c r="F788" s="180"/>
      <c r="G788" s="180"/>
      <c r="H788" s="180"/>
      <c r="I788" s="180"/>
    </row>
    <row r="789" spans="1:9" ht="15.75" x14ac:dyDescent="0.25">
      <c r="A789" s="180"/>
      <c r="B789" s="180"/>
      <c r="C789" s="180"/>
      <c r="D789" s="180"/>
      <c r="E789" s="180"/>
      <c r="F789" s="180"/>
      <c r="G789" s="180"/>
      <c r="H789" s="180"/>
      <c r="I789" s="180"/>
    </row>
    <row r="790" spans="1:9" ht="15.75" x14ac:dyDescent="0.25">
      <c r="A790" s="180"/>
      <c r="B790" s="180"/>
      <c r="C790" s="180"/>
      <c r="D790" s="180"/>
      <c r="E790" s="180"/>
      <c r="F790" s="180"/>
      <c r="G790" s="180"/>
      <c r="H790" s="180"/>
      <c r="I790" s="180"/>
    </row>
    <row r="791" spans="1:9" ht="15.75" x14ac:dyDescent="0.25">
      <c r="A791" s="180"/>
      <c r="B791" s="180"/>
      <c r="C791" s="180"/>
      <c r="D791" s="180"/>
      <c r="E791" s="180"/>
      <c r="F791" s="180"/>
      <c r="G791" s="180"/>
      <c r="H791" s="180"/>
      <c r="I791" s="180"/>
    </row>
    <row r="792" spans="1:9" ht="15.75" x14ac:dyDescent="0.25">
      <c r="A792" s="180"/>
      <c r="B792" s="180"/>
      <c r="C792" s="180"/>
      <c r="D792" s="180"/>
      <c r="E792" s="180"/>
      <c r="F792" s="180"/>
      <c r="G792" s="180"/>
      <c r="H792" s="180"/>
      <c r="I792" s="180"/>
    </row>
    <row r="793" spans="1:9" ht="15.75" x14ac:dyDescent="0.25">
      <c r="A793" s="180"/>
      <c r="B793" s="180"/>
      <c r="C793" s="180"/>
      <c r="D793" s="180"/>
      <c r="E793" s="180"/>
      <c r="F793" s="180"/>
      <c r="G793" s="180"/>
      <c r="H793" s="180"/>
      <c r="I793" s="180"/>
    </row>
    <row r="794" spans="1:9" ht="15.75" x14ac:dyDescent="0.25">
      <c r="A794" s="180"/>
      <c r="B794" s="180"/>
      <c r="C794" s="180"/>
      <c r="D794" s="180"/>
      <c r="E794" s="180"/>
      <c r="F794" s="180"/>
      <c r="G794" s="180"/>
      <c r="H794" s="180"/>
      <c r="I794" s="180"/>
    </row>
    <row r="795" spans="1:9" ht="15.75" x14ac:dyDescent="0.25">
      <c r="A795" s="180"/>
      <c r="B795" s="180"/>
      <c r="C795" s="180"/>
      <c r="D795" s="180"/>
      <c r="E795" s="180"/>
      <c r="F795" s="180"/>
      <c r="G795" s="180"/>
      <c r="H795" s="180"/>
      <c r="I795" s="180"/>
    </row>
    <row r="796" spans="1:9" ht="15.75" x14ac:dyDescent="0.25">
      <c r="A796" s="180"/>
      <c r="B796" s="180"/>
      <c r="C796" s="180"/>
      <c r="D796" s="180"/>
      <c r="E796" s="180"/>
      <c r="F796" s="180"/>
      <c r="G796" s="180"/>
      <c r="H796" s="180"/>
      <c r="I796" s="180"/>
    </row>
    <row r="797" spans="1:9" ht="15.75" x14ac:dyDescent="0.25">
      <c r="A797" s="180"/>
      <c r="B797" s="180"/>
      <c r="C797" s="180"/>
      <c r="D797" s="180"/>
      <c r="E797" s="180"/>
      <c r="F797" s="180"/>
      <c r="G797" s="180"/>
      <c r="H797" s="180"/>
      <c r="I797" s="180"/>
    </row>
    <row r="798" spans="1:9" ht="15.75" x14ac:dyDescent="0.25">
      <c r="A798" s="180"/>
      <c r="B798" s="180"/>
      <c r="C798" s="180"/>
      <c r="D798" s="180"/>
      <c r="E798" s="180"/>
      <c r="F798" s="180"/>
      <c r="G798" s="180"/>
      <c r="H798" s="180"/>
      <c r="I798" s="180"/>
    </row>
    <row r="799" spans="1:9" ht="15.75" x14ac:dyDescent="0.25">
      <c r="A799" s="180"/>
      <c r="B799" s="180"/>
      <c r="C799" s="180"/>
      <c r="D799" s="180"/>
      <c r="E799" s="180"/>
      <c r="F799" s="180"/>
      <c r="G799" s="180"/>
      <c r="H799" s="180"/>
      <c r="I799" s="180"/>
    </row>
    <row r="800" spans="1:9" ht="15.75" x14ac:dyDescent="0.25">
      <c r="A800" s="180"/>
      <c r="B800" s="180"/>
      <c r="C800" s="180"/>
      <c r="D800" s="180"/>
      <c r="E800" s="180"/>
      <c r="F800" s="180"/>
      <c r="G800" s="180"/>
      <c r="H800" s="180"/>
      <c r="I800" s="180"/>
    </row>
    <row r="801" spans="1:9" ht="15.75" x14ac:dyDescent="0.25">
      <c r="A801" s="180"/>
      <c r="B801" s="180"/>
      <c r="C801" s="180"/>
      <c r="D801" s="180"/>
      <c r="E801" s="180"/>
      <c r="F801" s="180"/>
      <c r="G801" s="180"/>
      <c r="H801" s="180"/>
      <c r="I801" s="180"/>
    </row>
    <row r="802" spans="1:9" ht="15.75" x14ac:dyDescent="0.25">
      <c r="A802" s="180"/>
      <c r="B802" s="180"/>
      <c r="C802" s="180"/>
      <c r="D802" s="180"/>
      <c r="E802" s="180"/>
      <c r="F802" s="180"/>
      <c r="G802" s="180"/>
      <c r="H802" s="180"/>
      <c r="I802" s="180"/>
    </row>
    <row r="803" spans="1:9" ht="15.75" x14ac:dyDescent="0.25">
      <c r="A803" s="180"/>
      <c r="B803" s="180"/>
      <c r="C803" s="180"/>
      <c r="D803" s="180"/>
      <c r="E803" s="180"/>
      <c r="F803" s="180"/>
      <c r="G803" s="180"/>
      <c r="H803" s="180"/>
      <c r="I803" s="180"/>
    </row>
    <row r="804" spans="1:9" ht="15.75" x14ac:dyDescent="0.25">
      <c r="A804" s="180"/>
      <c r="B804" s="180"/>
      <c r="C804" s="180"/>
      <c r="D804" s="180"/>
      <c r="E804" s="180"/>
      <c r="F804" s="180"/>
      <c r="G804" s="180"/>
      <c r="H804" s="180"/>
      <c r="I804" s="180"/>
    </row>
    <row r="805" spans="1:9" ht="15.75" x14ac:dyDescent="0.25">
      <c r="A805" s="180"/>
      <c r="B805" s="180"/>
      <c r="C805" s="180"/>
      <c r="D805" s="180"/>
      <c r="E805" s="180"/>
      <c r="F805" s="180"/>
      <c r="G805" s="180"/>
      <c r="H805" s="180"/>
      <c r="I805" s="180"/>
    </row>
    <row r="806" spans="1:9" ht="15.75" x14ac:dyDescent="0.25">
      <c r="A806" s="180"/>
      <c r="B806" s="180"/>
      <c r="C806" s="180"/>
      <c r="D806" s="180"/>
      <c r="E806" s="180"/>
      <c r="F806" s="180"/>
      <c r="G806" s="180"/>
      <c r="H806" s="180"/>
      <c r="I806" s="180"/>
    </row>
    <row r="807" spans="1:9" ht="15.75" x14ac:dyDescent="0.25">
      <c r="A807" s="180"/>
      <c r="B807" s="180"/>
      <c r="C807" s="180"/>
      <c r="D807" s="180"/>
      <c r="E807" s="180"/>
      <c r="F807" s="180"/>
      <c r="G807" s="180"/>
      <c r="H807" s="180"/>
      <c r="I807" s="180"/>
    </row>
    <row r="808" spans="1:9" ht="15.75" x14ac:dyDescent="0.25">
      <c r="A808" s="180"/>
      <c r="B808" s="180"/>
      <c r="C808" s="180"/>
      <c r="D808" s="180"/>
      <c r="E808" s="180"/>
      <c r="F808" s="180"/>
      <c r="G808" s="180"/>
      <c r="H808" s="180"/>
      <c r="I808" s="180"/>
    </row>
    <row r="809" spans="1:9" ht="15.75" x14ac:dyDescent="0.25">
      <c r="A809" s="180"/>
      <c r="B809" s="180"/>
      <c r="C809" s="180"/>
      <c r="D809" s="180"/>
      <c r="E809" s="180"/>
      <c r="F809" s="180"/>
      <c r="G809" s="180"/>
      <c r="H809" s="180"/>
      <c r="I809" s="180"/>
    </row>
    <row r="810" spans="1:9" ht="15.75" x14ac:dyDescent="0.25">
      <c r="A810" s="180"/>
      <c r="B810" s="180"/>
      <c r="C810" s="180"/>
      <c r="D810" s="180"/>
      <c r="E810" s="180"/>
      <c r="F810" s="180"/>
      <c r="G810" s="180"/>
      <c r="H810" s="180"/>
      <c r="I810" s="180"/>
    </row>
    <row r="811" spans="1:9" ht="15.75" x14ac:dyDescent="0.25">
      <c r="A811" s="180"/>
      <c r="B811" s="180"/>
      <c r="C811" s="180"/>
      <c r="D811" s="180"/>
      <c r="E811" s="180"/>
      <c r="F811" s="180"/>
      <c r="G811" s="180"/>
      <c r="H811" s="180"/>
      <c r="I811" s="180"/>
    </row>
    <row r="812" spans="1:9" ht="15.75" x14ac:dyDescent="0.25">
      <c r="A812" s="180"/>
      <c r="B812" s="180"/>
      <c r="C812" s="180"/>
      <c r="D812" s="180"/>
      <c r="E812" s="180"/>
      <c r="F812" s="180"/>
      <c r="G812" s="180"/>
      <c r="H812" s="180"/>
      <c r="I812" s="180"/>
    </row>
    <row r="813" spans="1:9" ht="15.75" x14ac:dyDescent="0.25">
      <c r="A813" s="180"/>
      <c r="B813" s="180"/>
      <c r="C813" s="180"/>
      <c r="D813" s="180"/>
      <c r="E813" s="180"/>
      <c r="F813" s="180"/>
      <c r="G813" s="180"/>
      <c r="H813" s="180"/>
      <c r="I813" s="180"/>
    </row>
    <row r="814" spans="1:9" ht="15.75" x14ac:dyDescent="0.25">
      <c r="A814" s="180"/>
      <c r="B814" s="180"/>
      <c r="C814" s="180"/>
      <c r="D814" s="180"/>
      <c r="E814" s="180"/>
      <c r="F814" s="180"/>
      <c r="G814" s="180"/>
      <c r="H814" s="180"/>
      <c r="I814" s="180"/>
    </row>
    <row r="815" spans="1:9" ht="15.75" x14ac:dyDescent="0.25">
      <c r="A815" s="180"/>
      <c r="B815" s="180"/>
      <c r="C815" s="180"/>
      <c r="D815" s="180"/>
      <c r="E815" s="180"/>
      <c r="F815" s="180"/>
      <c r="G815" s="180"/>
      <c r="H815" s="180"/>
      <c r="I815" s="180"/>
    </row>
    <row r="816" spans="1:9" ht="15.75" x14ac:dyDescent="0.25">
      <c r="A816" s="180"/>
      <c r="B816" s="180"/>
      <c r="C816" s="180"/>
      <c r="D816" s="180"/>
      <c r="E816" s="180"/>
      <c r="F816" s="180"/>
      <c r="G816" s="180"/>
      <c r="H816" s="180"/>
      <c r="I816" s="180"/>
    </row>
    <row r="817" spans="1:9" ht="15.75" x14ac:dyDescent="0.25">
      <c r="A817" s="180"/>
      <c r="B817" s="180"/>
      <c r="C817" s="180"/>
      <c r="D817" s="180"/>
      <c r="E817" s="180"/>
      <c r="F817" s="180"/>
      <c r="G817" s="180"/>
      <c r="H817" s="180"/>
      <c r="I817" s="180"/>
    </row>
    <row r="818" spans="1:9" ht="15.75" x14ac:dyDescent="0.25">
      <c r="A818" s="180"/>
      <c r="B818" s="180"/>
      <c r="C818" s="180"/>
      <c r="D818" s="180"/>
      <c r="E818" s="180"/>
      <c r="F818" s="180"/>
      <c r="G818" s="180"/>
      <c r="H818" s="180"/>
      <c r="I818" s="180"/>
    </row>
    <row r="819" spans="1:9" ht="15.75" x14ac:dyDescent="0.25">
      <c r="A819" s="180"/>
      <c r="B819" s="180"/>
      <c r="C819" s="180"/>
      <c r="D819" s="180"/>
      <c r="E819" s="180"/>
      <c r="F819" s="180"/>
      <c r="G819" s="180"/>
      <c r="H819" s="180"/>
      <c r="I819" s="180"/>
    </row>
    <row r="820" spans="1:9" ht="15.75" x14ac:dyDescent="0.25">
      <c r="A820" s="180"/>
      <c r="B820" s="180"/>
      <c r="C820" s="180"/>
      <c r="D820" s="180"/>
      <c r="E820" s="180"/>
      <c r="F820" s="180"/>
      <c r="G820" s="180"/>
      <c r="H820" s="180"/>
      <c r="I820" s="180"/>
    </row>
    <row r="821" spans="1:9" ht="15.75" x14ac:dyDescent="0.25">
      <c r="A821" s="180"/>
      <c r="B821" s="180"/>
      <c r="C821" s="180"/>
      <c r="D821" s="180"/>
      <c r="E821" s="180"/>
      <c r="F821" s="180"/>
      <c r="G821" s="180"/>
      <c r="H821" s="180"/>
      <c r="I821" s="180"/>
    </row>
    <row r="822" spans="1:9" ht="15.75" x14ac:dyDescent="0.25">
      <c r="A822" s="180"/>
      <c r="B822" s="180"/>
      <c r="C822" s="180"/>
      <c r="D822" s="180"/>
      <c r="E822" s="180"/>
      <c r="F822" s="180"/>
      <c r="G822" s="180"/>
      <c r="H822" s="180"/>
      <c r="I822" s="180"/>
    </row>
    <row r="823" spans="1:9" ht="15.75" x14ac:dyDescent="0.25">
      <c r="A823" s="180"/>
      <c r="B823" s="180"/>
      <c r="C823" s="180"/>
      <c r="D823" s="180"/>
      <c r="E823" s="180"/>
      <c r="F823" s="180"/>
      <c r="G823" s="180"/>
      <c r="H823" s="180"/>
      <c r="I823" s="180"/>
    </row>
    <row r="824" spans="1:9" ht="15.75" x14ac:dyDescent="0.25">
      <c r="A824" s="180"/>
      <c r="B824" s="180"/>
      <c r="C824" s="180"/>
      <c r="D824" s="180"/>
      <c r="E824" s="180"/>
      <c r="F824" s="180"/>
      <c r="G824" s="180"/>
      <c r="H824" s="180"/>
      <c r="I824" s="180"/>
    </row>
    <row r="825" spans="1:9" ht="15.75" x14ac:dyDescent="0.25">
      <c r="A825" s="180"/>
      <c r="B825" s="180"/>
      <c r="C825" s="180"/>
      <c r="D825" s="180"/>
      <c r="E825" s="180"/>
      <c r="F825" s="180"/>
      <c r="G825" s="180"/>
      <c r="H825" s="180"/>
      <c r="I825" s="180"/>
    </row>
    <row r="826" spans="1:9" ht="15.75" x14ac:dyDescent="0.25">
      <c r="A826" s="180"/>
      <c r="B826" s="180"/>
      <c r="C826" s="180"/>
      <c r="D826" s="180"/>
      <c r="E826" s="180"/>
      <c r="F826" s="180"/>
      <c r="G826" s="180"/>
      <c r="H826" s="180"/>
      <c r="I826" s="180"/>
    </row>
    <row r="827" spans="1:9" ht="15.75" x14ac:dyDescent="0.25">
      <c r="A827" s="180"/>
      <c r="B827" s="180"/>
      <c r="C827" s="180"/>
      <c r="D827" s="180"/>
      <c r="E827" s="180"/>
      <c r="F827" s="180"/>
      <c r="G827" s="180"/>
      <c r="H827" s="180"/>
      <c r="I827" s="180"/>
    </row>
    <row r="828" spans="1:9" ht="15.75" x14ac:dyDescent="0.25">
      <c r="A828" s="180"/>
      <c r="B828" s="180"/>
      <c r="C828" s="180"/>
      <c r="D828" s="180"/>
      <c r="E828" s="180"/>
      <c r="F828" s="180"/>
      <c r="G828" s="180"/>
      <c r="H828" s="180"/>
      <c r="I828" s="180"/>
    </row>
    <row r="829" spans="1:9" ht="15.75" x14ac:dyDescent="0.25">
      <c r="A829" s="180"/>
      <c r="B829" s="180"/>
      <c r="C829" s="180"/>
      <c r="D829" s="180"/>
      <c r="E829" s="180"/>
      <c r="F829" s="180"/>
      <c r="G829" s="180"/>
      <c r="H829" s="180"/>
      <c r="I829" s="180"/>
    </row>
    <row r="830" spans="1:9" ht="15.75" x14ac:dyDescent="0.25">
      <c r="A830" s="180"/>
      <c r="B830" s="180"/>
      <c r="C830" s="180"/>
      <c r="D830" s="180"/>
      <c r="E830" s="180"/>
      <c r="F830" s="180"/>
      <c r="G830" s="180"/>
      <c r="H830" s="180"/>
      <c r="I830" s="180"/>
    </row>
    <row r="831" spans="1:9" ht="15.75" x14ac:dyDescent="0.25">
      <c r="A831" s="180"/>
      <c r="B831" s="180"/>
      <c r="C831" s="180"/>
      <c r="D831" s="180"/>
      <c r="E831" s="180"/>
      <c r="F831" s="180"/>
      <c r="G831" s="180"/>
      <c r="H831" s="180"/>
      <c r="I831" s="180"/>
    </row>
    <row r="832" spans="1:9" ht="15.75" x14ac:dyDescent="0.25">
      <c r="A832" s="180"/>
      <c r="B832" s="180"/>
      <c r="C832" s="180"/>
      <c r="D832" s="180"/>
      <c r="E832" s="180"/>
      <c r="F832" s="180"/>
      <c r="G832" s="180"/>
      <c r="H832" s="180"/>
      <c r="I832" s="180"/>
    </row>
    <row r="833" spans="1:9" ht="15.75" x14ac:dyDescent="0.25">
      <c r="A833" s="180"/>
      <c r="B833" s="180"/>
      <c r="C833" s="180"/>
      <c r="D833" s="180"/>
      <c r="E833" s="180"/>
      <c r="F833" s="180"/>
      <c r="G833" s="180"/>
      <c r="H833" s="180"/>
      <c r="I833" s="180"/>
    </row>
    <row r="834" spans="1:9" ht="15.75" x14ac:dyDescent="0.25">
      <c r="A834" s="180"/>
      <c r="B834" s="180"/>
      <c r="C834" s="180"/>
      <c r="D834" s="180"/>
      <c r="E834" s="180"/>
      <c r="F834" s="180"/>
      <c r="G834" s="180"/>
      <c r="H834" s="180"/>
      <c r="I834" s="180"/>
    </row>
    <row r="835" spans="1:9" ht="15.75" x14ac:dyDescent="0.25">
      <c r="A835" s="180"/>
      <c r="B835" s="180"/>
      <c r="C835" s="180"/>
      <c r="D835" s="180"/>
      <c r="E835" s="180"/>
      <c r="F835" s="180"/>
      <c r="G835" s="180"/>
      <c r="H835" s="180"/>
      <c r="I835" s="180"/>
    </row>
    <row r="836" spans="1:9" ht="15.75" x14ac:dyDescent="0.25">
      <c r="A836" s="180"/>
      <c r="B836" s="180"/>
      <c r="C836" s="180"/>
      <c r="D836" s="180"/>
      <c r="E836" s="180"/>
      <c r="F836" s="180"/>
      <c r="G836" s="180"/>
      <c r="H836" s="180"/>
      <c r="I836" s="180"/>
    </row>
    <row r="837" spans="1:9" ht="15.75" x14ac:dyDescent="0.25">
      <c r="A837" s="180"/>
      <c r="B837" s="180"/>
      <c r="C837" s="180"/>
      <c r="D837" s="180"/>
      <c r="E837" s="180"/>
      <c r="F837" s="180"/>
      <c r="G837" s="180"/>
      <c r="H837" s="180"/>
      <c r="I837" s="180"/>
    </row>
    <row r="838" spans="1:9" ht="15.75" x14ac:dyDescent="0.25">
      <c r="A838" s="180"/>
      <c r="B838" s="180"/>
      <c r="C838" s="180"/>
      <c r="D838" s="180"/>
      <c r="E838" s="180"/>
      <c r="F838" s="180"/>
      <c r="G838" s="180"/>
      <c r="H838" s="180"/>
      <c r="I838" s="180"/>
    </row>
    <row r="839" spans="1:9" ht="15.75" x14ac:dyDescent="0.25">
      <c r="A839" s="180"/>
      <c r="B839" s="180"/>
      <c r="C839" s="180"/>
      <c r="D839" s="180"/>
      <c r="E839" s="180"/>
      <c r="F839" s="180"/>
      <c r="G839" s="180"/>
      <c r="H839" s="180"/>
      <c r="I839" s="180"/>
    </row>
    <row r="840" spans="1:9" ht="15.75" x14ac:dyDescent="0.25">
      <c r="A840" s="180"/>
      <c r="B840" s="180"/>
      <c r="C840" s="180"/>
      <c r="D840" s="180"/>
      <c r="E840" s="180"/>
      <c r="F840" s="180"/>
      <c r="G840" s="180"/>
      <c r="H840" s="180"/>
      <c r="I840" s="180"/>
    </row>
    <row r="841" spans="1:9" ht="15.75" x14ac:dyDescent="0.25">
      <c r="A841" s="180"/>
      <c r="B841" s="180"/>
      <c r="C841" s="180"/>
      <c r="D841" s="180"/>
      <c r="E841" s="180"/>
      <c r="F841" s="180"/>
      <c r="G841" s="180"/>
      <c r="H841" s="180"/>
      <c r="I841" s="180"/>
    </row>
    <row r="842" spans="1:9" ht="15.75" x14ac:dyDescent="0.25">
      <c r="A842" s="180"/>
      <c r="B842" s="180"/>
      <c r="C842" s="180"/>
      <c r="D842" s="180"/>
      <c r="E842" s="180"/>
      <c r="F842" s="180"/>
      <c r="G842" s="180"/>
      <c r="H842" s="180"/>
      <c r="I842" s="180"/>
    </row>
    <row r="843" spans="1:9" ht="15.75" x14ac:dyDescent="0.25">
      <c r="A843" s="180"/>
      <c r="B843" s="180"/>
      <c r="C843" s="180"/>
      <c r="D843" s="180"/>
      <c r="E843" s="180"/>
      <c r="F843" s="180"/>
      <c r="G843" s="180"/>
      <c r="H843" s="180"/>
      <c r="I843" s="180"/>
    </row>
    <row r="844" spans="1:9" ht="15.75" x14ac:dyDescent="0.25">
      <c r="A844" s="180"/>
      <c r="B844" s="180"/>
      <c r="C844" s="180"/>
      <c r="D844" s="180"/>
      <c r="E844" s="180"/>
      <c r="F844" s="180"/>
      <c r="G844" s="180"/>
      <c r="H844" s="180"/>
      <c r="I844" s="180"/>
    </row>
    <row r="845" spans="1:9" ht="15.75" x14ac:dyDescent="0.25">
      <c r="A845" s="180"/>
      <c r="B845" s="180"/>
      <c r="C845" s="180"/>
      <c r="D845" s="180"/>
      <c r="E845" s="180"/>
      <c r="F845" s="180"/>
      <c r="G845" s="180"/>
      <c r="H845" s="180"/>
      <c r="I845" s="180"/>
    </row>
    <row r="846" spans="1:9" ht="15.75" x14ac:dyDescent="0.25">
      <c r="A846" s="180"/>
      <c r="B846" s="180"/>
      <c r="C846" s="180"/>
      <c r="D846" s="180"/>
      <c r="E846" s="180"/>
      <c r="F846" s="180"/>
      <c r="G846" s="180"/>
      <c r="H846" s="180"/>
      <c r="I846" s="180"/>
    </row>
    <row r="847" spans="1:9" ht="15.75" x14ac:dyDescent="0.25">
      <c r="A847" s="180"/>
      <c r="B847" s="180"/>
      <c r="C847" s="180"/>
      <c r="D847" s="180"/>
      <c r="E847" s="180"/>
      <c r="F847" s="180"/>
      <c r="G847" s="180"/>
      <c r="H847" s="180"/>
      <c r="I847" s="180"/>
    </row>
    <row r="848" spans="1:9" ht="15.75" x14ac:dyDescent="0.25">
      <c r="A848" s="180"/>
      <c r="B848" s="180"/>
      <c r="C848" s="180"/>
      <c r="D848" s="180"/>
      <c r="E848" s="180"/>
      <c r="F848" s="180"/>
      <c r="G848" s="180"/>
      <c r="H848" s="180"/>
      <c r="I848" s="180"/>
    </row>
    <row r="849" spans="1:9" ht="15.75" x14ac:dyDescent="0.25">
      <c r="A849" s="180"/>
      <c r="B849" s="180"/>
      <c r="C849" s="180"/>
      <c r="D849" s="180"/>
      <c r="E849" s="180"/>
      <c r="F849" s="180"/>
      <c r="G849" s="180"/>
      <c r="H849" s="180"/>
      <c r="I849" s="180"/>
    </row>
    <row r="850" spans="1:9" ht="15.75" x14ac:dyDescent="0.25">
      <c r="A850" s="180"/>
      <c r="B850" s="180"/>
      <c r="C850" s="180"/>
      <c r="D850" s="180"/>
      <c r="E850" s="180"/>
      <c r="F850" s="180"/>
      <c r="G850" s="180"/>
      <c r="H850" s="180"/>
      <c r="I850" s="180"/>
    </row>
    <row r="851" spans="1:9" ht="15.75" x14ac:dyDescent="0.25">
      <c r="A851" s="180"/>
      <c r="B851" s="180"/>
      <c r="C851" s="180"/>
      <c r="D851" s="180"/>
      <c r="E851" s="180"/>
      <c r="F851" s="180"/>
      <c r="G851" s="180"/>
      <c r="H851" s="180"/>
      <c r="I851" s="180"/>
    </row>
    <row r="852" spans="1:9" ht="15.75" x14ac:dyDescent="0.25">
      <c r="A852" s="180"/>
      <c r="B852" s="180"/>
      <c r="C852" s="180"/>
      <c r="D852" s="180"/>
      <c r="E852" s="180"/>
      <c r="F852" s="180"/>
      <c r="G852" s="180"/>
      <c r="H852" s="180"/>
      <c r="I852" s="180"/>
    </row>
    <row r="853" spans="1:9" ht="15.75" x14ac:dyDescent="0.25">
      <c r="A853" s="180"/>
      <c r="B853" s="180"/>
      <c r="C853" s="180"/>
      <c r="D853" s="180"/>
      <c r="E853" s="180"/>
      <c r="F853" s="180"/>
      <c r="G853" s="180"/>
      <c r="H853" s="180"/>
      <c r="I853" s="180"/>
    </row>
    <row r="854" spans="1:9" ht="15.75" x14ac:dyDescent="0.25">
      <c r="A854" s="180"/>
      <c r="B854" s="180"/>
      <c r="C854" s="180"/>
      <c r="D854" s="180"/>
      <c r="E854" s="180"/>
      <c r="F854" s="180"/>
      <c r="G854" s="180"/>
      <c r="H854" s="180"/>
      <c r="I854" s="180"/>
    </row>
    <row r="855" spans="1:9" ht="15.75" x14ac:dyDescent="0.25">
      <c r="A855" s="180"/>
      <c r="B855" s="180"/>
      <c r="C855" s="180"/>
      <c r="D855" s="180"/>
      <c r="E855" s="180"/>
      <c r="F855" s="180"/>
      <c r="G855" s="180"/>
      <c r="H855" s="180"/>
      <c r="I855" s="180"/>
    </row>
    <row r="856" spans="1:9" ht="15.75" x14ac:dyDescent="0.25">
      <c r="A856" s="180"/>
      <c r="B856" s="180"/>
      <c r="C856" s="180"/>
      <c r="D856" s="180"/>
      <c r="E856" s="180"/>
      <c r="F856" s="180"/>
      <c r="G856" s="180"/>
      <c r="H856" s="180"/>
      <c r="I856" s="180"/>
    </row>
    <row r="857" spans="1:9" ht="15.75" x14ac:dyDescent="0.25">
      <c r="A857" s="180"/>
      <c r="B857" s="180"/>
      <c r="C857" s="180"/>
      <c r="D857" s="180"/>
      <c r="E857" s="180"/>
      <c r="F857" s="180"/>
      <c r="G857" s="180"/>
      <c r="H857" s="180"/>
      <c r="I857" s="180"/>
    </row>
    <row r="858" spans="1:9" ht="15.75" x14ac:dyDescent="0.25">
      <c r="A858" s="180"/>
      <c r="B858" s="180"/>
      <c r="C858" s="180"/>
      <c r="D858" s="180"/>
      <c r="E858" s="180"/>
      <c r="F858" s="180"/>
      <c r="G858" s="180"/>
      <c r="H858" s="180"/>
      <c r="I858" s="180"/>
    </row>
    <row r="859" spans="1:9" ht="15.75" x14ac:dyDescent="0.25">
      <c r="A859" s="180"/>
      <c r="B859" s="180"/>
      <c r="C859" s="180"/>
      <c r="D859" s="180"/>
      <c r="E859" s="180"/>
      <c r="F859" s="180"/>
      <c r="G859" s="180"/>
      <c r="H859" s="180"/>
      <c r="I859" s="180"/>
    </row>
    <row r="860" spans="1:9" ht="15.75" x14ac:dyDescent="0.25">
      <c r="A860" s="180"/>
      <c r="B860" s="180"/>
      <c r="C860" s="180"/>
      <c r="D860" s="180"/>
      <c r="E860" s="180"/>
      <c r="F860" s="180"/>
      <c r="G860" s="180"/>
      <c r="H860" s="180"/>
      <c r="I860" s="180"/>
    </row>
    <row r="861" spans="1:9" ht="15.75" x14ac:dyDescent="0.25">
      <c r="A861" s="180"/>
      <c r="B861" s="180"/>
      <c r="C861" s="180"/>
      <c r="D861" s="180"/>
      <c r="E861" s="180"/>
      <c r="F861" s="180"/>
      <c r="G861" s="180"/>
      <c r="H861" s="180"/>
      <c r="I861" s="180"/>
    </row>
    <row r="862" spans="1:9" ht="15.75" x14ac:dyDescent="0.25">
      <c r="A862" s="180"/>
      <c r="B862" s="180"/>
      <c r="C862" s="180"/>
      <c r="D862" s="180"/>
      <c r="E862" s="180"/>
      <c r="F862" s="180"/>
      <c r="G862" s="180"/>
      <c r="H862" s="180"/>
      <c r="I862" s="180"/>
    </row>
    <row r="863" spans="1:9" ht="15.75" x14ac:dyDescent="0.25">
      <c r="A863" s="180"/>
      <c r="B863" s="180"/>
      <c r="C863" s="180"/>
      <c r="D863" s="180"/>
      <c r="E863" s="180"/>
      <c r="F863" s="180"/>
      <c r="G863" s="180"/>
      <c r="H863" s="180"/>
      <c r="I863" s="180"/>
    </row>
    <row r="864" spans="1:9" ht="15.75" x14ac:dyDescent="0.25">
      <c r="A864" s="180"/>
      <c r="B864" s="180"/>
      <c r="C864" s="180"/>
      <c r="D864" s="180"/>
      <c r="E864" s="180"/>
      <c r="F864" s="180"/>
      <c r="G864" s="180"/>
      <c r="H864" s="180"/>
      <c r="I864" s="180"/>
    </row>
    <row r="865" spans="1:9" ht="15.75" x14ac:dyDescent="0.25">
      <c r="A865" s="180"/>
      <c r="B865" s="180"/>
      <c r="C865" s="180"/>
      <c r="D865" s="180"/>
      <c r="E865" s="180"/>
      <c r="F865" s="180"/>
      <c r="G865" s="180"/>
      <c r="H865" s="180"/>
      <c r="I865" s="180"/>
    </row>
    <row r="866" spans="1:9" ht="15.75" x14ac:dyDescent="0.25">
      <c r="A866" s="180"/>
      <c r="B866" s="180"/>
      <c r="C866" s="180"/>
      <c r="D866" s="180"/>
      <c r="E866" s="180"/>
      <c r="F866" s="180"/>
      <c r="G866" s="180"/>
      <c r="H866" s="180"/>
      <c r="I866" s="180"/>
    </row>
    <row r="867" spans="1:9" ht="15.75" x14ac:dyDescent="0.25">
      <c r="A867" s="180"/>
      <c r="B867" s="180"/>
      <c r="C867" s="180"/>
      <c r="D867" s="180"/>
      <c r="E867" s="180"/>
      <c r="F867" s="180"/>
      <c r="G867" s="180"/>
      <c r="H867" s="180"/>
      <c r="I867" s="180"/>
    </row>
    <row r="868" spans="1:9" ht="15.75" x14ac:dyDescent="0.25">
      <c r="A868" s="180"/>
      <c r="B868" s="180"/>
      <c r="C868" s="180"/>
      <c r="D868" s="180"/>
      <c r="E868" s="180"/>
      <c r="F868" s="180"/>
      <c r="G868" s="180"/>
      <c r="H868" s="180"/>
      <c r="I868" s="180"/>
    </row>
    <row r="869" spans="1:9" ht="15.75" x14ac:dyDescent="0.25">
      <c r="A869" s="180"/>
      <c r="B869" s="180"/>
      <c r="C869" s="180"/>
      <c r="D869" s="180"/>
      <c r="E869" s="180"/>
      <c r="F869" s="180"/>
      <c r="G869" s="180"/>
      <c r="H869" s="180"/>
      <c r="I869" s="180"/>
    </row>
    <row r="870" spans="1:9" ht="15.75" x14ac:dyDescent="0.25">
      <c r="A870" s="180"/>
      <c r="B870" s="180"/>
      <c r="C870" s="180"/>
      <c r="D870" s="180"/>
      <c r="E870" s="180"/>
      <c r="F870" s="180"/>
      <c r="G870" s="180"/>
      <c r="H870" s="180"/>
      <c r="I870" s="180"/>
    </row>
    <row r="871" spans="1:9" ht="15.75" x14ac:dyDescent="0.25">
      <c r="A871" s="180"/>
      <c r="B871" s="180"/>
      <c r="C871" s="180"/>
      <c r="D871" s="180"/>
      <c r="E871" s="180"/>
      <c r="F871" s="180"/>
      <c r="G871" s="180"/>
      <c r="H871" s="180"/>
      <c r="I871" s="180"/>
    </row>
    <row r="872" spans="1:9" ht="15.75" x14ac:dyDescent="0.25">
      <c r="A872" s="180"/>
      <c r="B872" s="180"/>
      <c r="C872" s="180"/>
      <c r="D872" s="180"/>
      <c r="E872" s="180"/>
      <c r="F872" s="180"/>
      <c r="G872" s="180"/>
      <c r="H872" s="180"/>
      <c r="I872" s="180"/>
    </row>
    <row r="873" spans="1:9" ht="15.75" x14ac:dyDescent="0.25">
      <c r="A873" s="180"/>
      <c r="B873" s="180"/>
      <c r="C873" s="180"/>
      <c r="D873" s="180"/>
      <c r="E873" s="180"/>
      <c r="F873" s="180"/>
      <c r="G873" s="180"/>
      <c r="H873" s="180"/>
      <c r="I873" s="180"/>
    </row>
    <row r="874" spans="1:9" ht="15.75" x14ac:dyDescent="0.25">
      <c r="A874" s="180"/>
      <c r="B874" s="180"/>
      <c r="C874" s="180"/>
      <c r="D874" s="180"/>
      <c r="E874" s="180"/>
      <c r="F874" s="180"/>
      <c r="G874" s="180"/>
      <c r="H874" s="180"/>
      <c r="I874" s="180"/>
    </row>
    <row r="875" spans="1:9" ht="15.75" x14ac:dyDescent="0.25">
      <c r="A875" s="180"/>
      <c r="B875" s="180"/>
      <c r="C875" s="180"/>
      <c r="D875" s="180"/>
      <c r="E875" s="180"/>
      <c r="F875" s="180"/>
      <c r="G875" s="180"/>
      <c r="H875" s="180"/>
      <c r="I875" s="180"/>
    </row>
    <row r="876" spans="1:9" ht="15.75" x14ac:dyDescent="0.25">
      <c r="A876" s="180"/>
      <c r="B876" s="180"/>
      <c r="C876" s="180"/>
      <c r="D876" s="180"/>
      <c r="E876" s="180"/>
      <c r="F876" s="180"/>
      <c r="G876" s="180"/>
      <c r="H876" s="180"/>
      <c r="I876" s="180"/>
    </row>
    <row r="877" spans="1:9" ht="15.75" x14ac:dyDescent="0.25">
      <c r="A877" s="180"/>
      <c r="B877" s="180"/>
      <c r="C877" s="180"/>
      <c r="D877" s="180"/>
      <c r="E877" s="180"/>
      <c r="F877" s="180"/>
      <c r="G877" s="180"/>
      <c r="H877" s="180"/>
      <c r="I877" s="180"/>
    </row>
    <row r="878" spans="1:9" ht="15.75" x14ac:dyDescent="0.25">
      <c r="A878" s="180"/>
      <c r="B878" s="180"/>
      <c r="C878" s="180"/>
      <c r="D878" s="180"/>
      <c r="E878" s="180"/>
      <c r="F878" s="180"/>
      <c r="G878" s="180"/>
      <c r="H878" s="180"/>
      <c r="I878" s="180"/>
    </row>
    <row r="879" spans="1:9" ht="15.75" x14ac:dyDescent="0.25">
      <c r="A879" s="180"/>
      <c r="B879" s="180"/>
      <c r="C879" s="180"/>
      <c r="D879" s="180"/>
      <c r="E879" s="180"/>
      <c r="F879" s="180"/>
      <c r="G879" s="180"/>
      <c r="H879" s="180"/>
      <c r="I879" s="180"/>
    </row>
    <row r="880" spans="1:9" ht="15.75" x14ac:dyDescent="0.25">
      <c r="A880" s="180"/>
      <c r="B880" s="180"/>
      <c r="C880" s="180"/>
      <c r="D880" s="180"/>
      <c r="E880" s="180"/>
      <c r="F880" s="180"/>
      <c r="G880" s="180"/>
      <c r="H880" s="180"/>
      <c r="I880" s="180"/>
    </row>
    <row r="881" spans="1:9" ht="15.75" x14ac:dyDescent="0.25">
      <c r="A881" s="180"/>
      <c r="B881" s="180"/>
      <c r="C881" s="180"/>
      <c r="D881" s="180"/>
      <c r="E881" s="180"/>
      <c r="F881" s="180"/>
      <c r="G881" s="180"/>
      <c r="H881" s="180"/>
      <c r="I881" s="180"/>
    </row>
    <row r="882" spans="1:9" ht="15.75" x14ac:dyDescent="0.25">
      <c r="A882" s="180"/>
      <c r="B882" s="180"/>
      <c r="C882" s="180"/>
      <c r="D882" s="180"/>
      <c r="E882" s="180"/>
      <c r="F882" s="180"/>
      <c r="G882" s="180"/>
      <c r="H882" s="180"/>
      <c r="I882" s="180"/>
    </row>
    <row r="883" spans="1:9" ht="15.75" x14ac:dyDescent="0.25">
      <c r="A883" s="180"/>
      <c r="B883" s="180"/>
      <c r="C883" s="180"/>
      <c r="D883" s="180"/>
      <c r="E883" s="180"/>
      <c r="F883" s="180"/>
      <c r="G883" s="180"/>
      <c r="H883" s="180"/>
      <c r="I883" s="180"/>
    </row>
    <row r="884" spans="1:9" ht="15.75" x14ac:dyDescent="0.25">
      <c r="A884" s="180"/>
      <c r="B884" s="180"/>
      <c r="C884" s="180"/>
      <c r="D884" s="180"/>
      <c r="E884" s="180"/>
      <c r="F884" s="180"/>
      <c r="G884" s="180"/>
      <c r="H884" s="180"/>
      <c r="I884" s="180"/>
    </row>
    <row r="885" spans="1:9" ht="15.75" x14ac:dyDescent="0.25">
      <c r="A885" s="180"/>
      <c r="B885" s="180"/>
      <c r="C885" s="180"/>
      <c r="D885" s="180"/>
      <c r="E885" s="180"/>
      <c r="F885" s="180"/>
      <c r="G885" s="180"/>
      <c r="H885" s="180"/>
      <c r="I885" s="180"/>
    </row>
    <row r="886" spans="1:9" ht="15.75" x14ac:dyDescent="0.25">
      <c r="A886" s="180"/>
      <c r="B886" s="180"/>
      <c r="C886" s="180"/>
      <c r="D886" s="180"/>
      <c r="E886" s="180"/>
      <c r="F886" s="180"/>
      <c r="G886" s="180"/>
      <c r="H886" s="180"/>
      <c r="I886" s="180"/>
    </row>
    <row r="887" spans="1:9" ht="15.75" x14ac:dyDescent="0.25">
      <c r="A887" s="180"/>
      <c r="B887" s="180"/>
      <c r="C887" s="180"/>
      <c r="D887" s="180"/>
      <c r="E887" s="180"/>
      <c r="F887" s="180"/>
      <c r="G887" s="180"/>
      <c r="H887" s="180"/>
      <c r="I887" s="180"/>
    </row>
    <row r="888" spans="1:9" ht="15.75" x14ac:dyDescent="0.25">
      <c r="A888" s="180"/>
      <c r="B888" s="180"/>
      <c r="C888" s="180"/>
      <c r="D888" s="180"/>
      <c r="E888" s="180"/>
      <c r="F888" s="180"/>
      <c r="G888" s="180"/>
      <c r="H888" s="180"/>
      <c r="I888" s="180"/>
    </row>
    <row r="889" spans="1:9" ht="15.75" x14ac:dyDescent="0.25">
      <c r="A889" s="180"/>
      <c r="B889" s="180"/>
      <c r="C889" s="180"/>
      <c r="D889" s="180"/>
      <c r="E889" s="180"/>
      <c r="F889" s="180"/>
      <c r="G889" s="180"/>
      <c r="H889" s="180"/>
      <c r="I889" s="180"/>
    </row>
    <row r="890" spans="1:9" ht="15.75" x14ac:dyDescent="0.25">
      <c r="A890" s="180"/>
      <c r="B890" s="180"/>
      <c r="C890" s="180"/>
      <c r="D890" s="180"/>
      <c r="E890" s="180"/>
      <c r="F890" s="180"/>
      <c r="G890" s="180"/>
      <c r="H890" s="180"/>
      <c r="I890" s="180"/>
    </row>
    <row r="891" spans="1:9" ht="15.75" x14ac:dyDescent="0.25">
      <c r="A891" s="180"/>
      <c r="B891" s="180"/>
      <c r="C891" s="180"/>
      <c r="D891" s="180"/>
      <c r="E891" s="180"/>
      <c r="F891" s="180"/>
      <c r="G891" s="180"/>
      <c r="H891" s="180"/>
      <c r="I891" s="180"/>
    </row>
    <row r="892" spans="1:9" ht="15.75" x14ac:dyDescent="0.25">
      <c r="A892" s="180"/>
      <c r="B892" s="180"/>
      <c r="C892" s="180"/>
      <c r="D892" s="180"/>
      <c r="E892" s="180"/>
      <c r="F892" s="180"/>
      <c r="G892" s="180"/>
      <c r="H892" s="180"/>
      <c r="I892" s="180"/>
    </row>
    <row r="893" spans="1:9" ht="15.75" x14ac:dyDescent="0.25">
      <c r="A893" s="180"/>
      <c r="B893" s="180"/>
      <c r="C893" s="180"/>
      <c r="D893" s="180"/>
      <c r="E893" s="180"/>
      <c r="F893" s="180"/>
      <c r="G893" s="180"/>
      <c r="H893" s="180"/>
      <c r="I893" s="180"/>
    </row>
    <row r="894" spans="1:9" ht="15.75" x14ac:dyDescent="0.25">
      <c r="A894" s="180"/>
      <c r="B894" s="180"/>
      <c r="C894" s="180"/>
      <c r="D894" s="180"/>
      <c r="E894" s="180"/>
      <c r="F894" s="180"/>
      <c r="G894" s="180"/>
      <c r="H894" s="180"/>
      <c r="I894" s="180"/>
    </row>
    <row r="895" spans="1:9" ht="15.75" x14ac:dyDescent="0.25">
      <c r="A895" s="180"/>
      <c r="B895" s="180"/>
      <c r="C895" s="180"/>
      <c r="D895" s="180"/>
      <c r="E895" s="180"/>
      <c r="F895" s="180"/>
      <c r="G895" s="180"/>
      <c r="H895" s="180"/>
      <c r="I895" s="180"/>
    </row>
    <row r="896" spans="1:9" ht="15.75" x14ac:dyDescent="0.25">
      <c r="A896" s="180"/>
      <c r="B896" s="180"/>
      <c r="C896" s="180"/>
      <c r="D896" s="180"/>
      <c r="E896" s="180"/>
      <c r="F896" s="180"/>
      <c r="G896" s="180"/>
      <c r="H896" s="180"/>
      <c r="I896" s="180"/>
    </row>
    <row r="897" spans="1:9" ht="15.75" x14ac:dyDescent="0.25">
      <c r="A897" s="180"/>
      <c r="B897" s="180"/>
      <c r="C897" s="180"/>
      <c r="D897" s="180"/>
      <c r="E897" s="180"/>
      <c r="F897" s="180"/>
      <c r="G897" s="180"/>
      <c r="H897" s="180"/>
      <c r="I897" s="180"/>
    </row>
    <row r="898" spans="1:9" ht="15.75" x14ac:dyDescent="0.25">
      <c r="A898" s="180"/>
      <c r="B898" s="180"/>
      <c r="C898" s="180"/>
      <c r="D898" s="180"/>
      <c r="E898" s="180"/>
      <c r="F898" s="180"/>
      <c r="G898" s="180"/>
      <c r="H898" s="180"/>
      <c r="I898" s="180"/>
    </row>
    <row r="899" spans="1:9" ht="15.75" x14ac:dyDescent="0.25">
      <c r="A899" s="180"/>
      <c r="B899" s="180"/>
      <c r="C899" s="180"/>
      <c r="D899" s="180"/>
      <c r="E899" s="180"/>
      <c r="F899" s="180"/>
      <c r="G899" s="180"/>
      <c r="H899" s="180"/>
      <c r="I899" s="180"/>
    </row>
    <row r="900" spans="1:9" ht="15.75" x14ac:dyDescent="0.25">
      <c r="A900" s="180"/>
      <c r="B900" s="180"/>
      <c r="C900" s="180"/>
      <c r="D900" s="180"/>
      <c r="E900" s="180"/>
      <c r="F900" s="180"/>
      <c r="G900" s="180"/>
      <c r="H900" s="180"/>
      <c r="I900" s="180"/>
    </row>
    <row r="901" spans="1:9" ht="15.75" x14ac:dyDescent="0.25">
      <c r="A901" s="180"/>
      <c r="B901" s="180"/>
      <c r="C901" s="180"/>
      <c r="D901" s="180"/>
      <c r="E901" s="180"/>
      <c r="F901" s="180"/>
      <c r="G901" s="180"/>
      <c r="H901" s="180"/>
      <c r="I901" s="180"/>
    </row>
    <row r="902" spans="1:9" ht="15.75" x14ac:dyDescent="0.25">
      <c r="A902" s="180"/>
      <c r="B902" s="180"/>
      <c r="C902" s="180"/>
      <c r="D902" s="180"/>
      <c r="E902" s="180"/>
      <c r="F902" s="180"/>
      <c r="G902" s="180"/>
      <c r="H902" s="180"/>
      <c r="I902" s="180"/>
    </row>
    <row r="903" spans="1:9" ht="15.75" x14ac:dyDescent="0.25">
      <c r="A903" s="180"/>
      <c r="B903" s="180"/>
      <c r="C903" s="180"/>
      <c r="D903" s="180"/>
      <c r="E903" s="180"/>
      <c r="F903" s="180"/>
      <c r="G903" s="180"/>
      <c r="H903" s="180"/>
      <c r="I903" s="180"/>
    </row>
    <row r="904" spans="1:9" ht="15.75" x14ac:dyDescent="0.25">
      <c r="A904" s="180"/>
      <c r="B904" s="180"/>
      <c r="C904" s="180"/>
      <c r="D904" s="180"/>
      <c r="E904" s="180"/>
      <c r="F904" s="180"/>
      <c r="G904" s="180"/>
      <c r="H904" s="180"/>
      <c r="I904" s="180"/>
    </row>
    <row r="905" spans="1:9" ht="15.75" x14ac:dyDescent="0.25">
      <c r="A905" s="180"/>
      <c r="B905" s="180"/>
      <c r="C905" s="180"/>
      <c r="D905" s="180"/>
      <c r="E905" s="180"/>
      <c r="F905" s="180"/>
      <c r="G905" s="180"/>
      <c r="H905" s="180"/>
      <c r="I905" s="180"/>
    </row>
    <row r="906" spans="1:9" ht="15.75" x14ac:dyDescent="0.25">
      <c r="A906" s="180"/>
      <c r="B906" s="180"/>
      <c r="C906" s="180"/>
      <c r="D906" s="180"/>
      <c r="E906" s="180"/>
      <c r="F906" s="180"/>
      <c r="G906" s="180"/>
      <c r="H906" s="180"/>
      <c r="I906" s="180"/>
    </row>
    <row r="907" spans="1:9" ht="15.75" x14ac:dyDescent="0.25">
      <c r="A907" s="180"/>
      <c r="B907" s="180"/>
      <c r="C907" s="180"/>
      <c r="D907" s="180"/>
      <c r="E907" s="180"/>
      <c r="F907" s="180"/>
      <c r="G907" s="180"/>
      <c r="H907" s="180"/>
      <c r="I907" s="180"/>
    </row>
    <row r="908" spans="1:9" ht="15.75" x14ac:dyDescent="0.25">
      <c r="A908" s="180"/>
      <c r="B908" s="180"/>
      <c r="C908" s="180"/>
      <c r="D908" s="180"/>
      <c r="E908" s="180"/>
      <c r="F908" s="180"/>
      <c r="G908" s="180"/>
      <c r="H908" s="180"/>
      <c r="I908" s="180"/>
    </row>
    <row r="909" spans="1:9" ht="15.75" x14ac:dyDescent="0.25">
      <c r="A909" s="180"/>
      <c r="B909" s="180"/>
      <c r="C909" s="180"/>
      <c r="D909" s="180"/>
      <c r="E909" s="180"/>
      <c r="F909" s="180"/>
      <c r="G909" s="180"/>
      <c r="H909" s="180"/>
      <c r="I909" s="180"/>
    </row>
    <row r="910" spans="1:9" ht="15.75" x14ac:dyDescent="0.25">
      <c r="A910" s="180"/>
      <c r="B910" s="180"/>
      <c r="C910" s="180"/>
      <c r="D910" s="180"/>
      <c r="E910" s="180"/>
      <c r="F910" s="180"/>
      <c r="G910" s="180"/>
      <c r="H910" s="180"/>
      <c r="I910" s="180"/>
    </row>
    <row r="911" spans="1:9" ht="15.75" x14ac:dyDescent="0.25">
      <c r="A911" s="180"/>
      <c r="B911" s="180"/>
      <c r="C911" s="180"/>
      <c r="D911" s="180"/>
      <c r="E911" s="180"/>
      <c r="F911" s="180"/>
      <c r="G911" s="180"/>
      <c r="H911" s="180"/>
      <c r="I911" s="180"/>
    </row>
    <row r="912" spans="1:9" ht="15.75" x14ac:dyDescent="0.25">
      <c r="A912" s="180"/>
      <c r="B912" s="180"/>
      <c r="C912" s="180"/>
      <c r="D912" s="180"/>
      <c r="E912" s="180"/>
      <c r="F912" s="180"/>
      <c r="G912" s="180"/>
      <c r="H912" s="180"/>
      <c r="I912" s="180"/>
    </row>
    <row r="913" spans="1:9" ht="15.75" x14ac:dyDescent="0.25">
      <c r="A913" s="180"/>
      <c r="B913" s="180"/>
      <c r="C913" s="180"/>
      <c r="D913" s="180"/>
      <c r="E913" s="180"/>
      <c r="F913" s="180"/>
      <c r="G913" s="180"/>
      <c r="H913" s="180"/>
      <c r="I913" s="180"/>
    </row>
    <row r="914" spans="1:9" ht="15.75" x14ac:dyDescent="0.25">
      <c r="A914" s="180"/>
      <c r="B914" s="180"/>
      <c r="C914" s="180"/>
      <c r="D914" s="180"/>
      <c r="E914" s="180"/>
      <c r="F914" s="180"/>
      <c r="G914" s="180"/>
      <c r="H914" s="180"/>
      <c r="I914" s="180"/>
    </row>
    <row r="915" spans="1:9" ht="15.75" x14ac:dyDescent="0.25">
      <c r="A915" s="180"/>
      <c r="B915" s="180"/>
      <c r="C915" s="180"/>
      <c r="D915" s="180"/>
      <c r="E915" s="180"/>
      <c r="F915" s="180"/>
      <c r="G915" s="180"/>
      <c r="H915" s="180"/>
      <c r="I915" s="180"/>
    </row>
    <row r="916" spans="1:9" ht="15.75" x14ac:dyDescent="0.25">
      <c r="A916" s="180"/>
      <c r="B916" s="180"/>
      <c r="C916" s="180"/>
      <c r="D916" s="180"/>
      <c r="E916" s="180"/>
      <c r="F916" s="180"/>
      <c r="G916" s="180"/>
      <c r="H916" s="180"/>
      <c r="I916" s="180"/>
    </row>
    <row r="917" spans="1:9" ht="15.75" x14ac:dyDescent="0.25">
      <c r="A917" s="180"/>
      <c r="B917" s="180"/>
      <c r="C917" s="180"/>
      <c r="D917" s="180"/>
      <c r="E917" s="180"/>
      <c r="F917" s="180"/>
      <c r="G917" s="180"/>
      <c r="H917" s="180"/>
      <c r="I917" s="180"/>
    </row>
    <row r="918" spans="1:9" ht="15.75" x14ac:dyDescent="0.25">
      <c r="A918" s="180"/>
      <c r="B918" s="180"/>
      <c r="C918" s="180"/>
      <c r="D918" s="180"/>
      <c r="E918" s="180"/>
      <c r="F918" s="180"/>
      <c r="G918" s="180"/>
      <c r="H918" s="180"/>
      <c r="I918" s="180"/>
    </row>
    <row r="919" spans="1:9" ht="15.75" x14ac:dyDescent="0.25">
      <c r="A919" s="180"/>
      <c r="B919" s="180"/>
      <c r="C919" s="180"/>
      <c r="D919" s="180"/>
      <c r="E919" s="180"/>
      <c r="F919" s="180"/>
      <c r="G919" s="180"/>
      <c r="H919" s="180"/>
      <c r="I919" s="180"/>
    </row>
    <row r="920" spans="1:9" ht="15.75" x14ac:dyDescent="0.25">
      <c r="A920" s="180"/>
      <c r="B920" s="180"/>
      <c r="C920" s="180"/>
      <c r="D920" s="180"/>
      <c r="E920" s="180"/>
      <c r="F920" s="180"/>
      <c r="G920" s="180"/>
      <c r="H920" s="180"/>
      <c r="I920" s="180"/>
    </row>
    <row r="921" spans="1:9" ht="15.75" x14ac:dyDescent="0.25">
      <c r="A921" s="180"/>
      <c r="B921" s="180"/>
      <c r="C921" s="180"/>
      <c r="D921" s="180"/>
      <c r="E921" s="180"/>
      <c r="F921" s="180"/>
      <c r="G921" s="180"/>
      <c r="H921" s="180"/>
      <c r="I921" s="180"/>
    </row>
    <row r="922" spans="1:9" ht="15.75" x14ac:dyDescent="0.25">
      <c r="A922" s="180"/>
      <c r="B922" s="180"/>
      <c r="C922" s="180"/>
      <c r="D922" s="180"/>
      <c r="E922" s="180"/>
      <c r="F922" s="180"/>
      <c r="G922" s="180"/>
      <c r="H922" s="180"/>
      <c r="I922" s="180"/>
    </row>
    <row r="923" spans="1:9" ht="15.75" x14ac:dyDescent="0.25">
      <c r="A923" s="180"/>
      <c r="B923" s="180"/>
      <c r="C923" s="180"/>
      <c r="D923" s="180"/>
      <c r="E923" s="180"/>
      <c r="F923" s="180"/>
      <c r="G923" s="180"/>
      <c r="H923" s="180"/>
      <c r="I923" s="180"/>
    </row>
    <row r="924" spans="1:9" ht="15.75" x14ac:dyDescent="0.25">
      <c r="A924" s="180"/>
      <c r="B924" s="180"/>
      <c r="C924" s="180"/>
      <c r="D924" s="180"/>
      <c r="E924" s="180"/>
      <c r="F924" s="180"/>
      <c r="G924" s="180"/>
      <c r="H924" s="180"/>
      <c r="I924" s="180"/>
    </row>
    <row r="925" spans="1:9" ht="15.75" x14ac:dyDescent="0.25">
      <c r="A925" s="180"/>
      <c r="B925" s="180"/>
      <c r="C925" s="180"/>
      <c r="D925" s="180"/>
      <c r="E925" s="180"/>
      <c r="F925" s="180"/>
      <c r="G925" s="180"/>
      <c r="H925" s="180"/>
      <c r="I925" s="180"/>
    </row>
    <row r="926" spans="1:9" ht="15.75" x14ac:dyDescent="0.25">
      <c r="A926" s="180"/>
      <c r="B926" s="180"/>
      <c r="C926" s="180"/>
      <c r="D926" s="180"/>
      <c r="E926" s="180"/>
      <c r="F926" s="180"/>
      <c r="G926" s="180"/>
      <c r="H926" s="180"/>
      <c r="I926" s="180"/>
    </row>
    <row r="927" spans="1:9" ht="15.75" x14ac:dyDescent="0.25">
      <c r="A927" s="180"/>
      <c r="B927" s="180"/>
      <c r="C927" s="180"/>
      <c r="D927" s="180"/>
      <c r="E927" s="180"/>
      <c r="F927" s="180"/>
      <c r="G927" s="180"/>
      <c r="H927" s="180"/>
      <c r="I927" s="180"/>
    </row>
    <row r="928" spans="1:9" ht="15.75" x14ac:dyDescent="0.25">
      <c r="A928" s="180"/>
      <c r="B928" s="180"/>
      <c r="C928" s="180"/>
      <c r="D928" s="180"/>
      <c r="E928" s="180"/>
      <c r="F928" s="180"/>
      <c r="G928" s="180"/>
      <c r="H928" s="180"/>
      <c r="I928" s="180"/>
    </row>
    <row r="929" spans="1:9" ht="15.75" x14ac:dyDescent="0.25">
      <c r="A929" s="180"/>
      <c r="B929" s="180"/>
      <c r="C929" s="180"/>
      <c r="D929" s="180"/>
      <c r="E929" s="180"/>
      <c r="F929" s="180"/>
      <c r="G929" s="180"/>
      <c r="H929" s="180"/>
      <c r="I929" s="180"/>
    </row>
    <row r="930" spans="1:9" ht="15.75" x14ac:dyDescent="0.25">
      <c r="A930" s="180"/>
      <c r="B930" s="180"/>
      <c r="C930" s="180"/>
      <c r="D930" s="180"/>
      <c r="E930" s="180"/>
      <c r="F930" s="180"/>
      <c r="G930" s="180"/>
      <c r="H930" s="180"/>
      <c r="I930" s="180"/>
    </row>
    <row r="931" spans="1:9" ht="15.75" x14ac:dyDescent="0.25">
      <c r="A931" s="180"/>
      <c r="B931" s="180"/>
      <c r="C931" s="180"/>
      <c r="D931" s="180"/>
      <c r="E931" s="180"/>
      <c r="F931" s="180"/>
      <c r="G931" s="180"/>
      <c r="H931" s="180"/>
      <c r="I931" s="180"/>
    </row>
    <row r="932" spans="1:9" ht="15.75" x14ac:dyDescent="0.25">
      <c r="A932" s="180"/>
      <c r="B932" s="180"/>
      <c r="C932" s="180"/>
      <c r="D932" s="180"/>
      <c r="E932" s="180"/>
      <c r="F932" s="180"/>
      <c r="G932" s="180"/>
      <c r="H932" s="180"/>
      <c r="I932" s="180"/>
    </row>
    <row r="933" spans="1:9" ht="15.75" x14ac:dyDescent="0.25">
      <c r="A933" s="180"/>
      <c r="B933" s="180"/>
      <c r="C933" s="180"/>
      <c r="D933" s="180"/>
      <c r="E933" s="180"/>
      <c r="F933" s="180"/>
      <c r="G933" s="180"/>
      <c r="H933" s="180"/>
      <c r="I933" s="180"/>
    </row>
    <row r="934" spans="1:9" ht="15.75" x14ac:dyDescent="0.25">
      <c r="A934" s="180"/>
      <c r="B934" s="180"/>
      <c r="C934" s="180"/>
      <c r="D934" s="180"/>
      <c r="E934" s="180"/>
      <c r="F934" s="180"/>
      <c r="G934" s="180"/>
      <c r="H934" s="180"/>
      <c r="I934" s="180"/>
    </row>
    <row r="935" spans="1:9" ht="15.75" x14ac:dyDescent="0.25">
      <c r="A935" s="180"/>
      <c r="B935" s="180"/>
      <c r="C935" s="180"/>
      <c r="D935" s="180"/>
      <c r="E935" s="180"/>
      <c r="F935" s="180"/>
      <c r="G935" s="180"/>
      <c r="H935" s="180"/>
      <c r="I935" s="180"/>
    </row>
    <row r="936" spans="1:9" ht="15.75" x14ac:dyDescent="0.25">
      <c r="A936" s="180"/>
      <c r="B936" s="180"/>
      <c r="C936" s="180"/>
      <c r="D936" s="180"/>
      <c r="E936" s="180"/>
      <c r="F936" s="180"/>
      <c r="G936" s="180"/>
      <c r="H936" s="180"/>
      <c r="I936" s="180"/>
    </row>
    <row r="937" spans="1:9" ht="15.75" x14ac:dyDescent="0.25">
      <c r="A937" s="180"/>
      <c r="B937" s="180"/>
      <c r="C937" s="180"/>
      <c r="D937" s="180"/>
      <c r="E937" s="180"/>
      <c r="F937" s="180"/>
      <c r="G937" s="180"/>
      <c r="H937" s="180"/>
      <c r="I937" s="180"/>
    </row>
    <row r="938" spans="1:9" ht="15.75" x14ac:dyDescent="0.25">
      <c r="A938" s="180"/>
      <c r="B938" s="180"/>
      <c r="C938" s="180"/>
      <c r="D938" s="180"/>
      <c r="E938" s="180"/>
      <c r="F938" s="180"/>
      <c r="G938" s="180"/>
      <c r="H938" s="180"/>
      <c r="I938" s="180"/>
    </row>
    <row r="939" spans="1:9" ht="15.75" x14ac:dyDescent="0.25">
      <c r="A939" s="180"/>
      <c r="B939" s="180"/>
      <c r="C939" s="180"/>
      <c r="D939" s="180"/>
      <c r="E939" s="180"/>
      <c r="F939" s="180"/>
      <c r="G939" s="180"/>
      <c r="H939" s="180"/>
      <c r="I939" s="180"/>
    </row>
    <row r="940" spans="1:9" ht="15.75" x14ac:dyDescent="0.25">
      <c r="A940" s="180"/>
      <c r="B940" s="180"/>
      <c r="C940" s="180"/>
      <c r="D940" s="180"/>
      <c r="E940" s="180"/>
      <c r="F940" s="180"/>
      <c r="G940" s="180"/>
      <c r="H940" s="180"/>
      <c r="I940" s="180"/>
    </row>
    <row r="941" spans="1:9" ht="15.75" x14ac:dyDescent="0.25">
      <c r="A941" s="180"/>
      <c r="B941" s="180"/>
      <c r="C941" s="180"/>
      <c r="D941" s="180"/>
      <c r="E941" s="180"/>
      <c r="F941" s="180"/>
      <c r="G941" s="180"/>
      <c r="H941" s="180"/>
      <c r="I941" s="180"/>
    </row>
    <row r="942" spans="1:9" ht="15.75" x14ac:dyDescent="0.25">
      <c r="A942" s="180"/>
      <c r="B942" s="180"/>
      <c r="C942" s="180"/>
      <c r="D942" s="180"/>
      <c r="E942" s="180"/>
      <c r="F942" s="180"/>
      <c r="G942" s="180"/>
      <c r="H942" s="180"/>
      <c r="I942" s="180"/>
    </row>
    <row r="943" spans="1:9" ht="15.75" x14ac:dyDescent="0.25">
      <c r="A943" s="180"/>
      <c r="B943" s="180"/>
      <c r="C943" s="180"/>
      <c r="D943" s="180"/>
      <c r="E943" s="180"/>
      <c r="F943" s="180"/>
      <c r="G943" s="180"/>
      <c r="H943" s="180"/>
      <c r="I943" s="180"/>
    </row>
    <row r="944" spans="1:9" ht="15.75" x14ac:dyDescent="0.25">
      <c r="A944" s="180"/>
      <c r="B944" s="180"/>
      <c r="C944" s="180"/>
      <c r="D944" s="180"/>
      <c r="E944" s="180"/>
      <c r="F944" s="180"/>
      <c r="G944" s="180"/>
      <c r="H944" s="180"/>
      <c r="I944" s="180"/>
    </row>
    <row r="945" spans="1:9" ht="15.75" x14ac:dyDescent="0.25">
      <c r="A945" s="180"/>
      <c r="B945" s="180"/>
      <c r="C945" s="180"/>
      <c r="D945" s="180"/>
      <c r="E945" s="180"/>
      <c r="F945" s="180"/>
      <c r="G945" s="180"/>
      <c r="H945" s="180"/>
      <c r="I945" s="180"/>
    </row>
    <row r="946" spans="1:9" ht="15.75" x14ac:dyDescent="0.25">
      <c r="A946" s="180"/>
      <c r="B946" s="180"/>
      <c r="C946" s="180"/>
      <c r="D946" s="180"/>
      <c r="E946" s="180"/>
      <c r="F946" s="180"/>
      <c r="G946" s="180"/>
      <c r="H946" s="180"/>
      <c r="I946" s="180"/>
    </row>
    <row r="947" spans="1:9" ht="15.75" x14ac:dyDescent="0.25">
      <c r="A947" s="180"/>
      <c r="B947" s="180"/>
      <c r="C947" s="180"/>
      <c r="D947" s="180"/>
      <c r="E947" s="180"/>
      <c r="F947" s="180"/>
      <c r="G947" s="180"/>
      <c r="H947" s="180"/>
      <c r="I947" s="180"/>
    </row>
    <row r="948" spans="1:9" ht="15.75" x14ac:dyDescent="0.25">
      <c r="A948" s="180"/>
      <c r="B948" s="180"/>
      <c r="C948" s="180"/>
      <c r="D948" s="180"/>
      <c r="E948" s="180"/>
      <c r="F948" s="180"/>
      <c r="G948" s="180"/>
      <c r="H948" s="180"/>
      <c r="I948" s="180"/>
    </row>
    <row r="949" spans="1:9" ht="15.75" x14ac:dyDescent="0.25">
      <c r="A949" s="180"/>
      <c r="B949" s="180"/>
      <c r="C949" s="180"/>
      <c r="D949" s="180"/>
      <c r="E949" s="180"/>
      <c r="F949" s="180"/>
      <c r="G949" s="180"/>
      <c r="H949" s="180"/>
      <c r="I949" s="180"/>
    </row>
    <row r="950" spans="1:9" ht="15.75" x14ac:dyDescent="0.25">
      <c r="A950" s="180"/>
      <c r="B950" s="180"/>
      <c r="C950" s="180"/>
      <c r="D950" s="180"/>
      <c r="E950" s="180"/>
      <c r="F950" s="180"/>
      <c r="G950" s="180"/>
      <c r="H950" s="180"/>
      <c r="I950" s="180"/>
    </row>
    <row r="951" spans="1:9" ht="15.75" x14ac:dyDescent="0.25">
      <c r="A951" s="180"/>
      <c r="B951" s="180"/>
      <c r="C951" s="180"/>
      <c r="D951" s="180"/>
      <c r="E951" s="180"/>
      <c r="F951" s="180"/>
      <c r="G951" s="180"/>
      <c r="H951" s="180"/>
      <c r="I951" s="180"/>
    </row>
    <row r="952" spans="1:9" ht="15.75" x14ac:dyDescent="0.25">
      <c r="A952" s="180"/>
      <c r="B952" s="180"/>
      <c r="C952" s="180"/>
      <c r="D952" s="180"/>
      <c r="E952" s="180"/>
      <c r="F952" s="180"/>
      <c r="G952" s="180"/>
      <c r="H952" s="180"/>
      <c r="I952" s="180"/>
    </row>
    <row r="953" spans="1:9" ht="15.75" x14ac:dyDescent="0.25">
      <c r="A953" s="180"/>
      <c r="B953" s="180"/>
      <c r="C953" s="180"/>
      <c r="D953" s="180"/>
      <c r="E953" s="180"/>
      <c r="F953" s="180"/>
      <c r="G953" s="180"/>
      <c r="H953" s="180"/>
      <c r="I953" s="180"/>
    </row>
    <row r="954" spans="1:9" ht="15.75" x14ac:dyDescent="0.25">
      <c r="A954" s="180"/>
      <c r="B954" s="180"/>
      <c r="C954" s="180"/>
      <c r="D954" s="180"/>
      <c r="E954" s="180"/>
      <c r="F954" s="180"/>
      <c r="G954" s="180"/>
      <c r="H954" s="180"/>
      <c r="I954" s="180"/>
    </row>
    <row r="955" spans="1:9" ht="15.75" x14ac:dyDescent="0.25">
      <c r="A955" s="180"/>
      <c r="B955" s="180"/>
      <c r="C955" s="180"/>
      <c r="D955" s="180"/>
      <c r="E955" s="180"/>
      <c r="F955" s="180"/>
      <c r="G955" s="180"/>
      <c r="H955" s="180"/>
      <c r="I955" s="180"/>
    </row>
    <row r="956" spans="1:9" ht="15.75" x14ac:dyDescent="0.25">
      <c r="A956" s="180"/>
      <c r="B956" s="180"/>
      <c r="C956" s="180"/>
      <c r="D956" s="180"/>
      <c r="E956" s="180"/>
      <c r="F956" s="180"/>
      <c r="G956" s="180"/>
      <c r="H956" s="180"/>
      <c r="I956" s="180"/>
    </row>
    <row r="957" spans="1:9" ht="15.75" x14ac:dyDescent="0.25">
      <c r="A957" s="180"/>
      <c r="B957" s="180"/>
      <c r="C957" s="180"/>
      <c r="D957" s="180"/>
      <c r="E957" s="180"/>
      <c r="F957" s="180"/>
      <c r="G957" s="180"/>
      <c r="H957" s="180"/>
      <c r="I957" s="180"/>
    </row>
    <row r="958" spans="1:9" ht="15.75" x14ac:dyDescent="0.25">
      <c r="A958" s="180"/>
      <c r="B958" s="180"/>
      <c r="C958" s="180"/>
      <c r="D958" s="180"/>
      <c r="E958" s="180"/>
      <c r="F958" s="180"/>
      <c r="G958" s="180"/>
      <c r="H958" s="180"/>
      <c r="I958" s="180"/>
    </row>
    <row r="959" spans="1:9" ht="15.75" x14ac:dyDescent="0.25">
      <c r="A959" s="180"/>
      <c r="B959" s="180"/>
      <c r="C959" s="180"/>
      <c r="D959" s="180"/>
      <c r="E959" s="180"/>
      <c r="F959" s="180"/>
      <c r="G959" s="180"/>
      <c r="H959" s="180"/>
      <c r="I959" s="180"/>
    </row>
    <row r="960" spans="1:9" ht="15.75" x14ac:dyDescent="0.25">
      <c r="A960" s="180"/>
      <c r="B960" s="180"/>
      <c r="C960" s="180"/>
      <c r="D960" s="180"/>
      <c r="E960" s="180"/>
      <c r="F960" s="180"/>
      <c r="G960" s="180"/>
      <c r="H960" s="180"/>
      <c r="I960" s="180"/>
    </row>
    <row r="961" spans="1:9" ht="15.75" x14ac:dyDescent="0.25">
      <c r="A961" s="180"/>
      <c r="B961" s="180"/>
      <c r="C961" s="180"/>
      <c r="D961" s="180"/>
      <c r="E961" s="180"/>
      <c r="F961" s="180"/>
      <c r="G961" s="180"/>
      <c r="H961" s="180"/>
      <c r="I961" s="180"/>
    </row>
    <row r="962" spans="1:9" ht="15.75" x14ac:dyDescent="0.25">
      <c r="A962" s="180"/>
      <c r="B962" s="180"/>
      <c r="C962" s="180"/>
      <c r="D962" s="180"/>
      <c r="E962" s="180"/>
      <c r="F962" s="180"/>
      <c r="G962" s="180"/>
      <c r="H962" s="180"/>
      <c r="I962" s="180"/>
    </row>
    <row r="963" spans="1:9" ht="15.75" x14ac:dyDescent="0.25">
      <c r="A963" s="180"/>
      <c r="B963" s="180"/>
      <c r="C963" s="180"/>
      <c r="D963" s="180"/>
      <c r="E963" s="180"/>
      <c r="F963" s="180"/>
      <c r="G963" s="180"/>
      <c r="H963" s="180"/>
      <c r="I963" s="180"/>
    </row>
    <row r="964" spans="1:9" ht="15.75" x14ac:dyDescent="0.25">
      <c r="A964" s="180"/>
      <c r="B964" s="180"/>
      <c r="C964" s="180"/>
      <c r="D964" s="180"/>
      <c r="E964" s="180"/>
      <c r="F964" s="180"/>
      <c r="G964" s="180"/>
      <c r="H964" s="180"/>
      <c r="I964" s="180"/>
    </row>
    <row r="965" spans="1:9" ht="15.75" x14ac:dyDescent="0.25">
      <c r="A965" s="180"/>
      <c r="B965" s="180"/>
      <c r="C965" s="180"/>
      <c r="D965" s="180"/>
      <c r="E965" s="180"/>
      <c r="F965" s="180"/>
      <c r="G965" s="180"/>
      <c r="H965" s="180"/>
      <c r="I965" s="180"/>
    </row>
    <row r="966" spans="1:9" ht="15.75" x14ac:dyDescent="0.25">
      <c r="A966" s="180"/>
      <c r="B966" s="180"/>
      <c r="C966" s="180"/>
      <c r="D966" s="180"/>
      <c r="E966" s="180"/>
      <c r="F966" s="180"/>
      <c r="G966" s="180"/>
      <c r="H966" s="180"/>
      <c r="I966" s="180"/>
    </row>
    <row r="967" spans="1:9" ht="15.75" x14ac:dyDescent="0.25">
      <c r="A967" s="180"/>
      <c r="B967" s="180"/>
      <c r="C967" s="180"/>
      <c r="D967" s="180"/>
      <c r="E967" s="180"/>
      <c r="F967" s="180"/>
      <c r="G967" s="180"/>
      <c r="H967" s="180"/>
      <c r="I967" s="180"/>
    </row>
    <row r="968" spans="1:9" ht="15.75" x14ac:dyDescent="0.25">
      <c r="A968" s="180"/>
      <c r="B968" s="180"/>
      <c r="C968" s="180"/>
      <c r="D968" s="180"/>
      <c r="E968" s="180"/>
      <c r="F968" s="180"/>
      <c r="G968" s="180"/>
      <c r="H968" s="180"/>
      <c r="I968" s="180"/>
    </row>
    <row r="969" spans="1:9" ht="15.75" x14ac:dyDescent="0.25">
      <c r="A969" s="180"/>
      <c r="B969" s="180"/>
      <c r="C969" s="180"/>
      <c r="D969" s="180"/>
      <c r="E969" s="180"/>
      <c r="F969" s="180"/>
      <c r="G969" s="180"/>
      <c r="H969" s="180"/>
      <c r="I969" s="180"/>
    </row>
    <row r="970" spans="1:9" ht="15.75" x14ac:dyDescent="0.25">
      <c r="A970" s="180"/>
      <c r="B970" s="180"/>
      <c r="C970" s="180"/>
      <c r="D970" s="180"/>
      <c r="E970" s="180"/>
      <c r="F970" s="180"/>
      <c r="G970" s="180"/>
      <c r="H970" s="180"/>
      <c r="I970" s="180"/>
    </row>
    <row r="971" spans="1:9" ht="15.75" x14ac:dyDescent="0.25">
      <c r="A971" s="180"/>
      <c r="B971" s="180"/>
      <c r="C971" s="180"/>
      <c r="D971" s="180"/>
      <c r="E971" s="180"/>
      <c r="F971" s="180"/>
      <c r="G971" s="180"/>
      <c r="H971" s="180"/>
      <c r="I971" s="180"/>
    </row>
    <row r="972" spans="1:9" ht="15.75" x14ac:dyDescent="0.25">
      <c r="A972" s="180"/>
      <c r="B972" s="180"/>
      <c r="C972" s="180"/>
      <c r="D972" s="180"/>
      <c r="E972" s="180"/>
      <c r="F972" s="180"/>
      <c r="G972" s="180"/>
      <c r="H972" s="180"/>
      <c r="I972" s="180"/>
    </row>
    <row r="973" spans="1:9" ht="15.75" x14ac:dyDescent="0.25">
      <c r="A973" s="180"/>
      <c r="B973" s="180"/>
      <c r="C973" s="180"/>
      <c r="D973" s="180"/>
      <c r="E973" s="180"/>
      <c r="F973" s="180"/>
      <c r="G973" s="180"/>
      <c r="H973" s="180"/>
      <c r="I973" s="180"/>
    </row>
    <row r="974" spans="1:9" ht="15.75" x14ac:dyDescent="0.25">
      <c r="A974" s="180"/>
      <c r="B974" s="180"/>
      <c r="C974" s="180"/>
      <c r="D974" s="180"/>
      <c r="E974" s="180"/>
      <c r="F974" s="180"/>
      <c r="G974" s="180"/>
      <c r="H974" s="180"/>
      <c r="I974" s="180"/>
    </row>
    <row r="975" spans="1:9" ht="15.75" x14ac:dyDescent="0.25">
      <c r="A975" s="180"/>
      <c r="B975" s="180"/>
      <c r="C975" s="180"/>
      <c r="D975" s="180"/>
      <c r="E975" s="180"/>
      <c r="F975" s="180"/>
      <c r="G975" s="180"/>
      <c r="H975" s="180"/>
      <c r="I975" s="180"/>
    </row>
    <row r="976" spans="1:9" ht="15.75" x14ac:dyDescent="0.25">
      <c r="A976" s="180"/>
      <c r="B976" s="180"/>
      <c r="C976" s="180"/>
      <c r="D976" s="180"/>
      <c r="E976" s="180"/>
      <c r="F976" s="180"/>
      <c r="G976" s="180"/>
      <c r="H976" s="180"/>
      <c r="I976" s="180"/>
    </row>
    <row r="977" spans="1:9" ht="15.75" x14ac:dyDescent="0.25">
      <c r="A977" s="180"/>
      <c r="B977" s="180"/>
      <c r="C977" s="180"/>
      <c r="D977" s="180"/>
      <c r="E977" s="180"/>
      <c r="F977" s="180"/>
      <c r="G977" s="180"/>
      <c r="H977" s="180"/>
      <c r="I977" s="180"/>
    </row>
    <row r="978" spans="1:9" ht="15.75" x14ac:dyDescent="0.25">
      <c r="A978" s="180"/>
      <c r="B978" s="180"/>
      <c r="C978" s="180"/>
      <c r="D978" s="180"/>
      <c r="E978" s="180"/>
      <c r="F978" s="180"/>
      <c r="G978" s="180"/>
      <c r="H978" s="180"/>
      <c r="I978" s="180"/>
    </row>
    <row r="979" spans="1:9" ht="15.75" x14ac:dyDescent="0.25">
      <c r="A979" s="180"/>
      <c r="B979" s="180"/>
      <c r="C979" s="180"/>
      <c r="D979" s="180"/>
      <c r="E979" s="180"/>
      <c r="F979" s="180"/>
      <c r="G979" s="180"/>
      <c r="H979" s="180"/>
      <c r="I979" s="180"/>
    </row>
    <row r="980" spans="1:9" ht="15.75" x14ac:dyDescent="0.25">
      <c r="A980" s="180"/>
      <c r="B980" s="180"/>
      <c r="C980" s="180"/>
      <c r="D980" s="180"/>
      <c r="E980" s="180"/>
      <c r="F980" s="180"/>
      <c r="G980" s="180"/>
      <c r="H980" s="180"/>
      <c r="I980" s="180"/>
    </row>
    <row r="981" spans="1:9" ht="15.75" x14ac:dyDescent="0.25">
      <c r="A981" s="180"/>
      <c r="B981" s="180"/>
      <c r="C981" s="180"/>
      <c r="D981" s="180"/>
      <c r="E981" s="180"/>
      <c r="F981" s="180"/>
      <c r="G981" s="180"/>
      <c r="H981" s="180"/>
      <c r="I981" s="180"/>
    </row>
    <row r="982" spans="1:9" ht="15.75" x14ac:dyDescent="0.25">
      <c r="A982" s="180"/>
      <c r="B982" s="180"/>
      <c r="C982" s="180"/>
      <c r="D982" s="180"/>
      <c r="E982" s="180"/>
      <c r="F982" s="180"/>
      <c r="G982" s="180"/>
      <c r="H982" s="180"/>
      <c r="I982" s="180"/>
    </row>
    <row r="983" spans="1:9" ht="15.75" x14ac:dyDescent="0.25">
      <c r="A983" s="180"/>
      <c r="B983" s="180"/>
      <c r="C983" s="180"/>
      <c r="D983" s="180"/>
      <c r="E983" s="180"/>
      <c r="F983" s="180"/>
      <c r="G983" s="180"/>
      <c r="H983" s="180"/>
      <c r="I983" s="180"/>
    </row>
    <row r="984" spans="1:9" ht="15.75" x14ac:dyDescent="0.25">
      <c r="A984" s="180"/>
      <c r="B984" s="180"/>
      <c r="C984" s="180"/>
      <c r="D984" s="180"/>
      <c r="E984" s="180"/>
      <c r="F984" s="180"/>
      <c r="G984" s="180"/>
      <c r="H984" s="180"/>
      <c r="I984" s="180"/>
    </row>
    <row r="985" spans="1:9" ht="15.75" x14ac:dyDescent="0.25">
      <c r="A985" s="180"/>
      <c r="B985" s="180"/>
      <c r="C985" s="180"/>
      <c r="D985" s="180"/>
      <c r="E985" s="180"/>
      <c r="F985" s="180"/>
      <c r="G985" s="180"/>
      <c r="H985" s="180"/>
      <c r="I985" s="180"/>
    </row>
    <row r="986" spans="1:9" ht="15.75" x14ac:dyDescent="0.25">
      <c r="A986" s="180"/>
      <c r="B986" s="180"/>
      <c r="C986" s="180"/>
      <c r="D986" s="180"/>
      <c r="E986" s="180"/>
      <c r="F986" s="180"/>
      <c r="G986" s="180"/>
      <c r="H986" s="180"/>
      <c r="I986" s="180"/>
    </row>
    <row r="987" spans="1:9" ht="15.75" x14ac:dyDescent="0.25">
      <c r="A987" s="180"/>
      <c r="B987" s="180"/>
      <c r="C987" s="180"/>
      <c r="D987" s="180"/>
      <c r="E987" s="180"/>
      <c r="F987" s="180"/>
      <c r="G987" s="180"/>
      <c r="H987" s="180"/>
      <c r="I987" s="180"/>
    </row>
    <row r="988" spans="1:9" ht="15.75" x14ac:dyDescent="0.25">
      <c r="A988" s="180"/>
      <c r="B988" s="180"/>
      <c r="C988" s="180"/>
      <c r="D988" s="180"/>
      <c r="E988" s="180"/>
      <c r="F988" s="180"/>
      <c r="G988" s="180"/>
      <c r="H988" s="180"/>
      <c r="I988" s="180"/>
    </row>
    <row r="989" spans="1:9" ht="15.75" x14ac:dyDescent="0.25">
      <c r="A989" s="180"/>
      <c r="B989" s="180"/>
      <c r="C989" s="180"/>
      <c r="D989" s="180"/>
      <c r="E989" s="180"/>
      <c r="F989" s="180"/>
      <c r="G989" s="180"/>
      <c r="H989" s="180"/>
      <c r="I989" s="180"/>
    </row>
    <row r="990" spans="1:9" ht="15.75" x14ac:dyDescent="0.25">
      <c r="A990" s="180"/>
      <c r="B990" s="180"/>
      <c r="C990" s="180"/>
      <c r="D990" s="180"/>
      <c r="E990" s="180"/>
      <c r="F990" s="180"/>
      <c r="G990" s="180"/>
      <c r="H990" s="180"/>
      <c r="I990" s="180"/>
    </row>
    <row r="991" spans="1:9" ht="15.75" x14ac:dyDescent="0.25">
      <c r="A991" s="180"/>
      <c r="B991" s="180"/>
      <c r="C991" s="180"/>
      <c r="D991" s="180"/>
      <c r="E991" s="180"/>
      <c r="F991" s="180"/>
      <c r="G991" s="180"/>
      <c r="H991" s="180"/>
      <c r="I991" s="180"/>
    </row>
    <row r="992" spans="1:9" ht="15.75" x14ac:dyDescent="0.25">
      <c r="A992" s="180"/>
      <c r="B992" s="180"/>
      <c r="C992" s="180"/>
      <c r="D992" s="180"/>
      <c r="E992" s="180"/>
      <c r="F992" s="180"/>
      <c r="G992" s="180"/>
      <c r="H992" s="180"/>
      <c r="I992" s="180"/>
    </row>
    <row r="993" spans="1:9" ht="15.75" x14ac:dyDescent="0.25">
      <c r="A993" s="180"/>
      <c r="B993" s="180"/>
      <c r="C993" s="180"/>
      <c r="D993" s="180"/>
      <c r="E993" s="180"/>
      <c r="F993" s="180"/>
      <c r="G993" s="180"/>
      <c r="H993" s="180"/>
      <c r="I993" s="180"/>
    </row>
    <row r="994" spans="1:9" ht="15.75" x14ac:dyDescent="0.25">
      <c r="A994" s="180"/>
      <c r="B994" s="180"/>
      <c r="C994" s="180"/>
      <c r="D994" s="180"/>
      <c r="E994" s="180"/>
      <c r="F994" s="180"/>
      <c r="G994" s="180"/>
      <c r="H994" s="180"/>
      <c r="I994" s="180"/>
    </row>
    <row r="995" spans="1:9" ht="15.75" x14ac:dyDescent="0.25">
      <c r="A995" s="180"/>
      <c r="B995" s="180"/>
      <c r="C995" s="180"/>
      <c r="D995" s="180"/>
      <c r="E995" s="180"/>
      <c r="F995" s="180"/>
      <c r="G995" s="180"/>
      <c r="H995" s="180"/>
      <c r="I995" s="180"/>
    </row>
    <row r="996" spans="1:9" ht="15.75" x14ac:dyDescent="0.25">
      <c r="A996" s="180"/>
      <c r="B996" s="180"/>
      <c r="C996" s="180"/>
      <c r="D996" s="180"/>
      <c r="E996" s="180"/>
      <c r="F996" s="180"/>
      <c r="G996" s="180"/>
      <c r="H996" s="180"/>
      <c r="I996" s="180"/>
    </row>
    <row r="997" spans="1:9" ht="15.75" x14ac:dyDescent="0.25">
      <c r="A997" s="180"/>
      <c r="B997" s="180"/>
      <c r="C997" s="180"/>
      <c r="D997" s="180"/>
      <c r="E997" s="180"/>
      <c r="F997" s="180"/>
      <c r="G997" s="180"/>
      <c r="H997" s="180"/>
      <c r="I997" s="180"/>
    </row>
    <row r="998" spans="1:9" ht="15.75" x14ac:dyDescent="0.25">
      <c r="A998" s="180"/>
      <c r="B998" s="180"/>
      <c r="C998" s="180"/>
      <c r="D998" s="180"/>
      <c r="E998" s="180"/>
      <c r="F998" s="180"/>
      <c r="G998" s="180"/>
      <c r="H998" s="180"/>
      <c r="I998" s="180"/>
    </row>
    <row r="999" spans="1:9" ht="15.75" x14ac:dyDescent="0.25">
      <c r="A999" s="180"/>
      <c r="B999" s="180"/>
      <c r="C999" s="180"/>
      <c r="D999" s="180"/>
      <c r="E999" s="180"/>
      <c r="F999" s="180"/>
      <c r="G999" s="180"/>
      <c r="H999" s="180"/>
      <c r="I999" s="180"/>
    </row>
    <row r="1000" spans="1:9" ht="15.75" x14ac:dyDescent="0.25">
      <c r="A1000" s="180"/>
      <c r="B1000" s="180"/>
      <c r="C1000" s="180"/>
      <c r="D1000" s="180"/>
      <c r="E1000" s="180"/>
      <c r="F1000" s="180"/>
      <c r="G1000" s="180"/>
      <c r="H1000" s="180"/>
      <c r="I1000" s="180"/>
    </row>
    <row r="1001" spans="1:9" ht="15.75" x14ac:dyDescent="0.25">
      <c r="A1001" s="180"/>
      <c r="B1001" s="180"/>
      <c r="C1001" s="180"/>
      <c r="D1001" s="180"/>
      <c r="E1001" s="180"/>
      <c r="F1001" s="180"/>
      <c r="G1001" s="180"/>
      <c r="H1001" s="180"/>
      <c r="I1001" s="180"/>
    </row>
    <row r="1002" spans="1:9" ht="15.75" x14ac:dyDescent="0.25">
      <c r="A1002" s="180"/>
      <c r="B1002" s="180"/>
      <c r="C1002" s="180"/>
      <c r="D1002" s="180"/>
      <c r="E1002" s="180"/>
      <c r="F1002" s="180"/>
      <c r="G1002" s="180"/>
      <c r="H1002" s="180"/>
      <c r="I1002" s="180"/>
    </row>
    <row r="1003" spans="1:9" ht="15.75" x14ac:dyDescent="0.25">
      <c r="A1003" s="180"/>
      <c r="B1003" s="180"/>
      <c r="C1003" s="180"/>
      <c r="D1003" s="180"/>
      <c r="E1003" s="180"/>
      <c r="F1003" s="180"/>
      <c r="G1003" s="180"/>
      <c r="H1003" s="180"/>
      <c r="I1003" s="180"/>
    </row>
    <row r="1004" spans="1:9" ht="15.75" x14ac:dyDescent="0.25">
      <c r="A1004" s="180"/>
      <c r="B1004" s="180"/>
      <c r="C1004" s="180"/>
      <c r="D1004" s="180"/>
      <c r="E1004" s="180"/>
      <c r="F1004" s="180"/>
      <c r="G1004" s="180"/>
      <c r="H1004" s="180"/>
      <c r="I1004" s="180"/>
    </row>
    <row r="1005" spans="1:9" ht="15.75" x14ac:dyDescent="0.25">
      <c r="A1005" s="180"/>
      <c r="B1005" s="180"/>
      <c r="C1005" s="180"/>
      <c r="D1005" s="180"/>
      <c r="E1005" s="180"/>
      <c r="F1005" s="180"/>
      <c r="G1005" s="180"/>
      <c r="H1005" s="180"/>
      <c r="I1005" s="180"/>
    </row>
    <row r="1006" spans="1:9" ht="15.75" x14ac:dyDescent="0.25">
      <c r="A1006" s="180"/>
      <c r="B1006" s="180"/>
      <c r="C1006" s="180"/>
      <c r="D1006" s="180"/>
      <c r="E1006" s="180"/>
      <c r="F1006" s="180"/>
      <c r="G1006" s="180"/>
      <c r="H1006" s="180"/>
      <c r="I1006" s="180"/>
    </row>
    <row r="1007" spans="1:9" ht="15.75" x14ac:dyDescent="0.25">
      <c r="A1007" s="180"/>
      <c r="B1007" s="180"/>
      <c r="C1007" s="180"/>
      <c r="D1007" s="180"/>
      <c r="E1007" s="180"/>
      <c r="F1007" s="180"/>
      <c r="G1007" s="180"/>
      <c r="H1007" s="180"/>
      <c r="I1007" s="180"/>
    </row>
    <row r="1008" spans="1:9" ht="15.75" x14ac:dyDescent="0.25">
      <c r="A1008" s="180"/>
      <c r="B1008" s="180"/>
      <c r="C1008" s="180"/>
      <c r="D1008" s="180"/>
      <c r="E1008" s="180"/>
      <c r="F1008" s="180"/>
      <c r="G1008" s="180"/>
      <c r="H1008" s="180"/>
      <c r="I1008" s="180"/>
    </row>
    <row r="1009" spans="1:9" ht="15.75" x14ac:dyDescent="0.25">
      <c r="A1009" s="180"/>
      <c r="B1009" s="180"/>
      <c r="C1009" s="180"/>
      <c r="D1009" s="180"/>
      <c r="E1009" s="180"/>
      <c r="F1009" s="180"/>
      <c r="G1009" s="180"/>
      <c r="H1009" s="180"/>
      <c r="I1009" s="180"/>
    </row>
    <row r="1010" spans="1:9" ht="15.75" x14ac:dyDescent="0.25">
      <c r="A1010" s="180"/>
      <c r="B1010" s="180"/>
      <c r="C1010" s="180"/>
      <c r="D1010" s="180"/>
      <c r="E1010" s="180"/>
      <c r="F1010" s="180"/>
      <c r="G1010" s="180"/>
      <c r="H1010" s="180"/>
      <c r="I1010" s="180"/>
    </row>
    <row r="1011" spans="1:9" ht="15.75" x14ac:dyDescent="0.25">
      <c r="A1011" s="180"/>
      <c r="B1011" s="180"/>
      <c r="C1011" s="180"/>
      <c r="D1011" s="180"/>
      <c r="E1011" s="180"/>
      <c r="F1011" s="180"/>
      <c r="G1011" s="180"/>
      <c r="H1011" s="180"/>
      <c r="I1011" s="180"/>
    </row>
    <row r="1012" spans="1:9" ht="15.75" x14ac:dyDescent="0.25">
      <c r="A1012" s="180"/>
      <c r="B1012" s="180"/>
      <c r="C1012" s="180"/>
      <c r="D1012" s="180"/>
      <c r="E1012" s="180"/>
      <c r="F1012" s="180"/>
      <c r="G1012" s="180"/>
      <c r="H1012" s="180"/>
      <c r="I1012" s="180"/>
    </row>
    <row r="1013" spans="1:9" ht="15.75" x14ac:dyDescent="0.25">
      <c r="A1013" s="180"/>
      <c r="B1013" s="180"/>
      <c r="C1013" s="180"/>
      <c r="D1013" s="180"/>
      <c r="E1013" s="180"/>
      <c r="F1013" s="180"/>
      <c r="G1013" s="180"/>
      <c r="H1013" s="180"/>
      <c r="I1013" s="180"/>
    </row>
    <row r="1014" spans="1:9" ht="15.75" x14ac:dyDescent="0.25">
      <c r="A1014" s="180"/>
      <c r="B1014" s="180"/>
      <c r="C1014" s="180"/>
      <c r="D1014" s="180"/>
      <c r="E1014" s="180"/>
      <c r="F1014" s="180"/>
      <c r="G1014" s="180"/>
      <c r="H1014" s="180"/>
      <c r="I1014" s="180"/>
    </row>
    <row r="1015" spans="1:9" ht="15.75" x14ac:dyDescent="0.25">
      <c r="A1015" s="180"/>
      <c r="B1015" s="180"/>
      <c r="C1015" s="180"/>
      <c r="D1015" s="180"/>
      <c r="E1015" s="180"/>
      <c r="F1015" s="180"/>
      <c r="G1015" s="180"/>
      <c r="H1015" s="180"/>
      <c r="I1015" s="180"/>
    </row>
    <row r="1016" spans="1:9" ht="15.75" x14ac:dyDescent="0.25">
      <c r="A1016" s="180"/>
      <c r="B1016" s="180"/>
      <c r="C1016" s="180"/>
      <c r="D1016" s="180"/>
      <c r="E1016" s="180"/>
      <c r="F1016" s="180"/>
      <c r="G1016" s="180"/>
      <c r="H1016" s="180"/>
      <c r="I1016" s="180"/>
    </row>
    <row r="1017" spans="1:9" ht="15.75" x14ac:dyDescent="0.25">
      <c r="A1017" s="180"/>
      <c r="B1017" s="180"/>
      <c r="C1017" s="180"/>
      <c r="D1017" s="180"/>
      <c r="E1017" s="180"/>
      <c r="F1017" s="180"/>
      <c r="G1017" s="180"/>
      <c r="H1017" s="180"/>
      <c r="I1017" s="180"/>
    </row>
    <row r="1018" spans="1:9" ht="15.75" x14ac:dyDescent="0.25">
      <c r="A1018" s="180"/>
      <c r="B1018" s="180"/>
      <c r="C1018" s="180"/>
      <c r="D1018" s="180"/>
      <c r="E1018" s="180"/>
      <c r="F1018" s="180"/>
      <c r="G1018" s="180"/>
      <c r="H1018" s="180"/>
      <c r="I1018" s="180"/>
    </row>
    <row r="1019" spans="1:9" ht="15.75" x14ac:dyDescent="0.25">
      <c r="A1019" s="180"/>
      <c r="B1019" s="180"/>
      <c r="C1019" s="180"/>
      <c r="D1019" s="180"/>
      <c r="E1019" s="180"/>
      <c r="F1019" s="180"/>
      <c r="G1019" s="180"/>
      <c r="H1019" s="180"/>
      <c r="I1019" s="180"/>
    </row>
    <row r="1020" spans="1:9" ht="15.75" x14ac:dyDescent="0.25">
      <c r="A1020" s="180"/>
      <c r="B1020" s="180"/>
      <c r="C1020" s="180"/>
      <c r="D1020" s="180"/>
      <c r="E1020" s="180"/>
      <c r="F1020" s="180"/>
      <c r="G1020" s="180"/>
      <c r="H1020" s="180"/>
      <c r="I1020" s="180"/>
    </row>
    <row r="1021" spans="1:9" ht="15.75" x14ac:dyDescent="0.25">
      <c r="A1021" s="180"/>
      <c r="B1021" s="180"/>
      <c r="C1021" s="180"/>
      <c r="D1021" s="180"/>
      <c r="E1021" s="180"/>
      <c r="F1021" s="180"/>
      <c r="G1021" s="180"/>
      <c r="H1021" s="180"/>
      <c r="I1021" s="180"/>
    </row>
    <row r="1022" spans="1:9" ht="15.75" x14ac:dyDescent="0.25">
      <c r="A1022" s="180"/>
      <c r="B1022" s="180"/>
      <c r="C1022" s="180"/>
      <c r="D1022" s="180"/>
      <c r="E1022" s="180"/>
      <c r="F1022" s="180"/>
      <c r="G1022" s="180"/>
      <c r="H1022" s="180"/>
      <c r="I1022" s="180"/>
    </row>
    <row r="1023" spans="1:9" ht="15.75" x14ac:dyDescent="0.25">
      <c r="A1023" s="180"/>
      <c r="B1023" s="180"/>
      <c r="C1023" s="180"/>
      <c r="D1023" s="180"/>
      <c r="E1023" s="180"/>
      <c r="F1023" s="180"/>
      <c r="G1023" s="180"/>
      <c r="H1023" s="180"/>
      <c r="I1023" s="180"/>
    </row>
    <row r="1024" spans="1:9" ht="15.75" x14ac:dyDescent="0.25">
      <c r="A1024" s="180"/>
      <c r="B1024" s="180"/>
      <c r="C1024" s="180"/>
      <c r="D1024" s="180"/>
      <c r="E1024" s="180"/>
      <c r="F1024" s="180"/>
      <c r="G1024" s="180"/>
      <c r="H1024" s="180"/>
      <c r="I1024" s="180"/>
    </row>
    <row r="1025" spans="1:9" ht="15.75" x14ac:dyDescent="0.25">
      <c r="A1025" s="180"/>
      <c r="B1025" s="180"/>
      <c r="C1025" s="180"/>
      <c r="D1025" s="180"/>
      <c r="E1025" s="180"/>
      <c r="F1025" s="180"/>
      <c r="G1025" s="180"/>
      <c r="H1025" s="180"/>
      <c r="I1025" s="180"/>
    </row>
    <row r="1026" spans="1:9" ht="15.75" x14ac:dyDescent="0.25">
      <c r="A1026" s="180"/>
      <c r="B1026" s="180"/>
      <c r="C1026" s="180"/>
      <c r="D1026" s="180"/>
      <c r="E1026" s="180"/>
      <c r="F1026" s="180"/>
      <c r="G1026" s="180"/>
      <c r="H1026" s="180"/>
      <c r="I1026" s="180"/>
    </row>
    <row r="1027" spans="1:9" ht="15.75" x14ac:dyDescent="0.25">
      <c r="A1027" s="180"/>
      <c r="B1027" s="180"/>
      <c r="C1027" s="180"/>
      <c r="D1027" s="180"/>
      <c r="E1027" s="180"/>
      <c r="F1027" s="180"/>
      <c r="G1027" s="180"/>
      <c r="H1027" s="180"/>
      <c r="I1027" s="180"/>
    </row>
    <row r="1028" spans="1:9" ht="15.75" x14ac:dyDescent="0.25">
      <c r="A1028" s="180"/>
      <c r="B1028" s="180"/>
      <c r="C1028" s="180"/>
      <c r="D1028" s="180"/>
      <c r="E1028" s="180"/>
      <c r="F1028" s="180"/>
      <c r="G1028" s="180"/>
      <c r="H1028" s="180"/>
      <c r="I1028" s="180"/>
    </row>
  </sheetData>
  <mergeCells count="3">
    <mergeCell ref="B55:F55"/>
    <mergeCell ref="A1:H1"/>
    <mergeCell ref="A2:H2"/>
  </mergeCells>
  <conditionalFormatting sqref="B51:H51">
    <cfRule type="cellIs" dxfId="1" priority="1" operator="lessThan">
      <formula>0</formula>
    </cfRule>
  </conditionalFormatting>
  <conditionalFormatting sqref="A50:H50">
    <cfRule type="containsBlanks" dxfId="0" priority="2">
      <formula>LEN(TRIM(A50))=0</formula>
    </cfRule>
  </conditionalFormatting>
  <pageMargins left="0.7" right="0.7" top="0.75" bottom="0.75" header="0.3" footer="0.3"/>
  <pageSetup scale="8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L121"/>
  <sheetViews>
    <sheetView topLeftCell="A50" workbookViewId="0">
      <selection sqref="A1:A2"/>
    </sheetView>
  </sheetViews>
  <sheetFormatPr defaultColWidth="15.140625" defaultRowHeight="15" customHeight="1" x14ac:dyDescent="0.25"/>
  <cols>
    <col min="1" max="1" width="17.85546875" customWidth="1"/>
    <col min="2" max="2" width="23.42578125" customWidth="1"/>
    <col min="3" max="3" width="17.85546875" customWidth="1"/>
    <col min="5" max="5" width="11.85546875" customWidth="1"/>
    <col min="7" max="7" width="16.85546875" bestFit="1" customWidth="1"/>
    <col min="8" max="8" width="18" bestFit="1" customWidth="1"/>
    <col min="9" max="9" width="16.28515625" bestFit="1" customWidth="1"/>
    <col min="10" max="10" width="16.7109375" bestFit="1" customWidth="1"/>
  </cols>
  <sheetData>
    <row r="1" spans="1:12" x14ac:dyDescent="0.25">
      <c r="A1" s="946" t="s">
        <v>41</v>
      </c>
      <c r="B1" s="53">
        <v>2018</v>
      </c>
      <c r="C1" s="54">
        <v>189600</v>
      </c>
      <c r="F1" s="56" t="s">
        <v>44</v>
      </c>
      <c r="G1" s="56" t="s">
        <v>45</v>
      </c>
      <c r="H1" s="56" t="s">
        <v>46</v>
      </c>
      <c r="I1" s="56" t="s">
        <v>47</v>
      </c>
      <c r="J1" s="56" t="s">
        <v>48</v>
      </c>
      <c r="K1" s="278" t="s">
        <v>211</v>
      </c>
      <c r="L1" s="501" t="s">
        <v>269</v>
      </c>
    </row>
    <row r="2" spans="1:12" x14ac:dyDescent="0.25">
      <c r="A2" s="947"/>
      <c r="B2" s="58" t="s">
        <v>206</v>
      </c>
      <c r="C2" s="60">
        <f>C1/12*9</f>
        <v>142200</v>
      </c>
      <c r="F2" s="61" t="s">
        <v>49</v>
      </c>
      <c r="G2" s="61" t="s">
        <v>50</v>
      </c>
      <c r="H2" s="62" t="s">
        <v>51</v>
      </c>
      <c r="I2" s="61" t="s">
        <v>40</v>
      </c>
      <c r="J2" s="61" t="s">
        <v>22</v>
      </c>
      <c r="K2" s="277" t="s">
        <v>212</v>
      </c>
      <c r="L2" s="502" t="s">
        <v>270</v>
      </c>
    </row>
    <row r="3" spans="1:12" x14ac:dyDescent="0.25">
      <c r="A3" s="63"/>
      <c r="B3" s="58" t="s">
        <v>52</v>
      </c>
      <c r="C3" s="60">
        <f>C1/12</f>
        <v>15800</v>
      </c>
      <c r="F3" s="64" t="s">
        <v>18</v>
      </c>
      <c r="G3" s="61" t="s">
        <v>53</v>
      </c>
      <c r="H3" s="62" t="s">
        <v>54</v>
      </c>
      <c r="I3" s="61" t="s">
        <v>55</v>
      </c>
      <c r="J3" s="61" t="s">
        <v>56</v>
      </c>
      <c r="K3" s="277" t="s">
        <v>213</v>
      </c>
      <c r="L3" s="502" t="s">
        <v>217</v>
      </c>
    </row>
    <row r="4" spans="1:12" x14ac:dyDescent="0.25">
      <c r="A4" s="65" t="s">
        <v>57</v>
      </c>
      <c r="C4" s="60"/>
      <c r="G4" s="61" t="s">
        <v>59</v>
      </c>
      <c r="H4" s="66" t="s">
        <v>43</v>
      </c>
      <c r="I4" s="61" t="s">
        <v>60</v>
      </c>
      <c r="J4" s="61" t="s">
        <v>61</v>
      </c>
      <c r="K4" s="594" t="s">
        <v>214</v>
      </c>
      <c r="L4" s="595" t="s">
        <v>255</v>
      </c>
    </row>
    <row r="5" spans="1:12" x14ac:dyDescent="0.25">
      <c r="A5" s="598" t="s">
        <v>306</v>
      </c>
      <c r="B5" s="42"/>
      <c r="C5" s="68"/>
      <c r="G5" s="61" t="s">
        <v>62</v>
      </c>
      <c r="I5" s="61" t="s">
        <v>63</v>
      </c>
      <c r="J5" s="61" t="s">
        <v>64</v>
      </c>
    </row>
    <row r="6" spans="1:12" x14ac:dyDescent="0.25">
      <c r="G6" s="64" t="s">
        <v>65</v>
      </c>
      <c r="I6" s="61" t="s">
        <v>66</v>
      </c>
      <c r="J6" s="64" t="s">
        <v>65</v>
      </c>
    </row>
    <row r="7" spans="1:12" x14ac:dyDescent="0.25">
      <c r="I7" s="61" t="s">
        <v>65</v>
      </c>
    </row>
    <row r="8" spans="1:12" x14ac:dyDescent="0.25">
      <c r="A8" s="260" t="s">
        <v>67</v>
      </c>
      <c r="B8" s="261"/>
      <c r="C8" s="261"/>
      <c r="D8" s="262"/>
      <c r="I8" s="608" t="s">
        <v>298</v>
      </c>
    </row>
    <row r="9" spans="1:12" x14ac:dyDescent="0.25">
      <c r="A9" s="263"/>
      <c r="B9" s="257"/>
      <c r="C9" s="257" t="s">
        <v>68</v>
      </c>
      <c r="D9" s="259" t="s">
        <v>70</v>
      </c>
    </row>
    <row r="10" spans="1:12" x14ac:dyDescent="0.25">
      <c r="A10" s="263" t="s">
        <v>302</v>
      </c>
      <c r="B10" s="264">
        <v>0.5</v>
      </c>
      <c r="C10" s="265">
        <f>21082.37*3*0.5</f>
        <v>31623.555</v>
      </c>
      <c r="D10" s="266">
        <f t="shared" ref="D10:D11" si="0">C10/12</f>
        <v>2635.2962499999999</v>
      </c>
    </row>
    <row r="11" spans="1:12" x14ac:dyDescent="0.25">
      <c r="A11" s="263"/>
      <c r="B11" s="264">
        <v>1</v>
      </c>
      <c r="C11" s="265">
        <f>21082.37*3</f>
        <v>63247.11</v>
      </c>
      <c r="D11" s="266">
        <f t="shared" si="0"/>
        <v>5270.5924999999997</v>
      </c>
      <c r="F11" s="75"/>
    </row>
    <row r="12" spans="1:12" x14ac:dyDescent="0.25">
      <c r="A12" s="65" t="s">
        <v>72</v>
      </c>
      <c r="B12" s="65"/>
      <c r="C12" s="65"/>
      <c r="D12" s="65"/>
      <c r="F12" s="77" t="s">
        <v>73</v>
      </c>
      <c r="G12" s="78"/>
      <c r="H12" s="78"/>
      <c r="I12" s="79"/>
    </row>
    <row r="13" spans="1:12" x14ac:dyDescent="0.25">
      <c r="A13" s="263"/>
      <c r="B13" s="257"/>
      <c r="C13" s="267"/>
      <c r="D13" s="259"/>
      <c r="F13" s="65" t="s">
        <v>75</v>
      </c>
      <c r="I13" s="76"/>
    </row>
    <row r="14" spans="1:12" x14ac:dyDescent="0.25">
      <c r="A14" s="263" t="s">
        <v>300</v>
      </c>
      <c r="B14" s="257"/>
      <c r="C14" s="267" t="s">
        <v>76</v>
      </c>
      <c r="D14" s="259"/>
      <c r="F14" s="57"/>
      <c r="I14" s="76"/>
    </row>
    <row r="15" spans="1:12" x14ac:dyDescent="0.25">
      <c r="A15" s="263"/>
      <c r="B15" s="257" t="s">
        <v>50</v>
      </c>
      <c r="C15" s="267">
        <v>6158</v>
      </c>
      <c r="D15" s="259"/>
      <c r="F15" s="81" t="s">
        <v>77</v>
      </c>
      <c r="I15" s="76"/>
    </row>
    <row r="16" spans="1:12" x14ac:dyDescent="0.25">
      <c r="A16" s="263"/>
      <c r="B16" s="257" t="s">
        <v>78</v>
      </c>
      <c r="C16" s="273">
        <v>12407</v>
      </c>
      <c r="D16" s="274"/>
      <c r="F16" s="65" t="s">
        <v>79</v>
      </c>
      <c r="I16" s="76"/>
    </row>
    <row r="17" spans="1:10" x14ac:dyDescent="0.25">
      <c r="A17" s="263"/>
      <c r="B17" s="257" t="s">
        <v>80</v>
      </c>
      <c r="C17" s="267">
        <v>11564</v>
      </c>
      <c r="D17" s="259"/>
      <c r="F17" s="57"/>
      <c r="I17" s="76"/>
    </row>
    <row r="18" spans="1:10" x14ac:dyDescent="0.25">
      <c r="A18" s="263"/>
      <c r="B18" s="257" t="s">
        <v>81</v>
      </c>
      <c r="C18" s="267">
        <v>23339</v>
      </c>
      <c r="D18" s="259"/>
      <c r="F18" s="81" t="s">
        <v>82</v>
      </c>
      <c r="I18" s="76"/>
      <c r="J18" s="83"/>
    </row>
    <row r="19" spans="1:10" x14ac:dyDescent="0.25">
      <c r="A19" s="263"/>
      <c r="B19" s="257" t="s">
        <v>65</v>
      </c>
      <c r="C19" s="253"/>
      <c r="D19" s="259"/>
      <c r="F19" s="67" t="s">
        <v>83</v>
      </c>
      <c r="G19" s="42"/>
      <c r="H19" s="42"/>
      <c r="I19" s="84"/>
    </row>
    <row r="20" spans="1:10" x14ac:dyDescent="0.25">
      <c r="A20" s="948" t="s">
        <v>84</v>
      </c>
      <c r="B20" s="949"/>
      <c r="C20" s="257"/>
      <c r="D20" s="259"/>
      <c r="J20" s="1"/>
    </row>
    <row r="21" spans="1:10" x14ac:dyDescent="0.25">
      <c r="A21" s="263"/>
      <c r="B21" s="257"/>
      <c r="C21" s="257"/>
      <c r="D21" s="259"/>
      <c r="J21" s="1"/>
    </row>
    <row r="22" spans="1:10" x14ac:dyDescent="0.25">
      <c r="A22" s="263" t="s">
        <v>303</v>
      </c>
      <c r="B22" s="257"/>
      <c r="C22" s="268" t="s">
        <v>70</v>
      </c>
      <c r="D22" s="259"/>
      <c r="F22" s="950" t="s">
        <v>85</v>
      </c>
      <c r="G22" s="806"/>
      <c r="H22" s="812"/>
      <c r="J22" s="1"/>
    </row>
    <row r="23" spans="1:10" x14ac:dyDescent="0.25">
      <c r="A23" s="263"/>
      <c r="B23" s="257" t="s">
        <v>86</v>
      </c>
      <c r="C23" s="267">
        <f>262+23.44</f>
        <v>285.44</v>
      </c>
      <c r="D23" s="259"/>
      <c r="F23" s="85" t="s">
        <v>87</v>
      </c>
      <c r="G23" s="87" t="s">
        <v>46</v>
      </c>
      <c r="H23" s="88" t="s">
        <v>89</v>
      </c>
      <c r="J23" s="1"/>
    </row>
    <row r="24" spans="1:10" x14ac:dyDescent="0.25">
      <c r="A24" s="263"/>
      <c r="B24" s="269" t="s">
        <v>90</v>
      </c>
      <c r="C24" s="267">
        <f>524+46.88</f>
        <v>570.88</v>
      </c>
      <c r="D24" s="259"/>
      <c r="F24" s="90">
        <v>0.2</v>
      </c>
      <c r="G24" s="92" t="s">
        <v>54</v>
      </c>
      <c r="H24" s="76">
        <f t="shared" ref="H24:H28" si="1">IF(G24="Cal",F24*12,IF(G24="AY",F24*9))</f>
        <v>1.8</v>
      </c>
    </row>
    <row r="25" spans="1:10" x14ac:dyDescent="0.25">
      <c r="A25" s="263"/>
      <c r="B25" s="269" t="s">
        <v>91</v>
      </c>
      <c r="C25" s="267">
        <f>461+46.88</f>
        <v>507.88</v>
      </c>
      <c r="D25" s="259"/>
      <c r="F25" s="90">
        <v>0.25</v>
      </c>
      <c r="G25" s="92" t="s">
        <v>54</v>
      </c>
      <c r="H25" s="76">
        <f t="shared" si="1"/>
        <v>2.25</v>
      </c>
    </row>
    <row r="26" spans="1:10" s="254" customFormat="1" x14ac:dyDescent="0.25">
      <c r="A26" s="263"/>
      <c r="B26" s="269" t="s">
        <v>91</v>
      </c>
      <c r="C26" s="267">
        <f>461+74.78</f>
        <v>535.78</v>
      </c>
      <c r="D26" s="259"/>
      <c r="F26" s="90">
        <v>0.15</v>
      </c>
      <c r="G26" s="92" t="s">
        <v>51</v>
      </c>
      <c r="H26" s="255">
        <f t="shared" si="1"/>
        <v>1.7999999999999998</v>
      </c>
    </row>
    <row r="27" spans="1:10" x14ac:dyDescent="0.25">
      <c r="A27" s="263"/>
      <c r="B27" s="269" t="s">
        <v>92</v>
      </c>
      <c r="C27" s="267">
        <f>723+74.78</f>
        <v>797.78</v>
      </c>
      <c r="D27" s="259"/>
      <c r="F27" s="90">
        <v>0.2</v>
      </c>
      <c r="G27" s="92" t="s">
        <v>51</v>
      </c>
      <c r="H27" s="76">
        <f t="shared" si="1"/>
        <v>2.4000000000000004</v>
      </c>
    </row>
    <row r="28" spans="1:10" x14ac:dyDescent="0.25">
      <c r="A28" s="258" t="s">
        <v>93</v>
      </c>
      <c r="B28" s="257"/>
      <c r="C28" s="257"/>
      <c r="D28" s="259"/>
      <c r="F28" s="93">
        <v>0.5</v>
      </c>
      <c r="G28" s="94" t="s">
        <v>51</v>
      </c>
      <c r="H28" s="84">
        <f t="shared" si="1"/>
        <v>6</v>
      </c>
    </row>
    <row r="29" spans="1:10" ht="15" customHeight="1" x14ac:dyDescent="0.25">
      <c r="A29" s="270" t="s">
        <v>203</v>
      </c>
      <c r="B29" s="271"/>
      <c r="C29" s="271"/>
      <c r="D29" s="272"/>
    </row>
    <row r="30" spans="1:10" s="254" customFormat="1" ht="15" customHeight="1" x14ac:dyDescent="0.25"/>
    <row r="32" spans="1:10" x14ac:dyDescent="0.25">
      <c r="A32" s="951" t="s">
        <v>304</v>
      </c>
      <c r="B32" s="798"/>
      <c r="C32" s="798"/>
      <c r="D32" s="798"/>
    </row>
    <row r="33" spans="1:5" x14ac:dyDescent="0.25">
      <c r="A33" s="95" t="s">
        <v>94</v>
      </c>
      <c r="B33" s="95" t="s">
        <v>95</v>
      </c>
      <c r="C33" s="95" t="s">
        <v>96</v>
      </c>
      <c r="D33" s="95" t="s">
        <v>97</v>
      </c>
    </row>
    <row r="34" spans="1:5" x14ac:dyDescent="0.25">
      <c r="A34" s="96" t="s">
        <v>98</v>
      </c>
      <c r="B34" s="97">
        <v>0</v>
      </c>
      <c r="C34" s="98">
        <v>50004</v>
      </c>
      <c r="D34" s="98">
        <v>4167</v>
      </c>
    </row>
    <row r="35" spans="1:5" x14ac:dyDescent="0.25">
      <c r="A35" s="99"/>
      <c r="B35" s="97">
        <v>1</v>
      </c>
      <c r="C35" s="98">
        <v>50376</v>
      </c>
      <c r="D35" s="98">
        <v>4198</v>
      </c>
    </row>
    <row r="36" spans="1:5" x14ac:dyDescent="0.25">
      <c r="A36" s="99"/>
      <c r="B36" s="97">
        <v>2</v>
      </c>
      <c r="C36" s="98">
        <v>50760</v>
      </c>
      <c r="D36" s="98">
        <v>4230</v>
      </c>
    </row>
    <row r="37" spans="1:5" x14ac:dyDescent="0.25">
      <c r="A37" s="99"/>
      <c r="B37" s="97">
        <v>3</v>
      </c>
      <c r="C37" s="98">
        <v>52896</v>
      </c>
      <c r="D37" s="98">
        <v>4408</v>
      </c>
    </row>
    <row r="38" spans="1:5" x14ac:dyDescent="0.25">
      <c r="A38" s="99"/>
      <c r="B38" s="97">
        <v>4</v>
      </c>
      <c r="C38" s="98">
        <v>54756</v>
      </c>
      <c r="D38" s="98">
        <v>4563</v>
      </c>
    </row>
    <row r="39" spans="1:5" x14ac:dyDescent="0.25">
      <c r="A39" s="99"/>
      <c r="B39" s="97">
        <v>5</v>
      </c>
      <c r="C39" s="98">
        <v>56880</v>
      </c>
      <c r="D39" s="98">
        <v>4740</v>
      </c>
    </row>
    <row r="40" spans="1:5" x14ac:dyDescent="0.25">
      <c r="A40" s="99"/>
      <c r="B40" s="97">
        <v>6</v>
      </c>
      <c r="C40" s="98">
        <v>59100</v>
      </c>
      <c r="D40" s="98">
        <v>4925</v>
      </c>
    </row>
    <row r="41" spans="1:5" x14ac:dyDescent="0.25">
      <c r="A41" s="99"/>
      <c r="B41" s="97" t="s">
        <v>99</v>
      </c>
      <c r="C41" s="98">
        <v>61308</v>
      </c>
      <c r="D41" s="98">
        <v>5109</v>
      </c>
    </row>
    <row r="42" spans="1:5" x14ac:dyDescent="0.25">
      <c r="A42" s="945" t="s">
        <v>305</v>
      </c>
      <c r="B42" s="798"/>
      <c r="C42" s="798"/>
      <c r="D42" s="799"/>
    </row>
    <row r="45" spans="1:5" x14ac:dyDescent="0.25">
      <c r="A45" s="77" t="s">
        <v>100</v>
      </c>
      <c r="B45" s="78"/>
      <c r="C45" s="78"/>
      <c r="D45" s="78"/>
      <c r="E45" s="79"/>
    </row>
    <row r="46" spans="1:5" x14ac:dyDescent="0.25">
      <c r="A46" s="57"/>
      <c r="B46" s="1" t="s">
        <v>101</v>
      </c>
      <c r="C46" s="1" t="s">
        <v>64</v>
      </c>
      <c r="D46" s="1" t="s">
        <v>61</v>
      </c>
      <c r="E46" s="100" t="s">
        <v>56</v>
      </c>
    </row>
    <row r="47" spans="1:5" x14ac:dyDescent="0.25">
      <c r="A47" s="63" t="s">
        <v>102</v>
      </c>
      <c r="B47" s="101">
        <v>0.55000000000000004</v>
      </c>
      <c r="C47" s="101">
        <v>0.54</v>
      </c>
      <c r="D47" s="101">
        <v>0.28999999999999998</v>
      </c>
      <c r="E47" s="102">
        <v>0.26</v>
      </c>
    </row>
    <row r="48" spans="1:5" x14ac:dyDescent="0.25">
      <c r="A48" s="63" t="s">
        <v>103</v>
      </c>
      <c r="B48" s="101">
        <v>0.56000000000000005</v>
      </c>
      <c r="C48" s="101">
        <v>0.54</v>
      </c>
      <c r="D48" s="101">
        <v>0.28999999999999998</v>
      </c>
      <c r="E48" s="102">
        <v>0.26</v>
      </c>
    </row>
    <row r="49" spans="1:8" x14ac:dyDescent="0.25">
      <c r="A49" s="63" t="s">
        <v>104</v>
      </c>
      <c r="B49" s="101">
        <v>0.56000000000000005</v>
      </c>
      <c r="C49" s="101">
        <v>0.54</v>
      </c>
      <c r="D49" s="101">
        <v>0.28999999999999998</v>
      </c>
      <c r="E49" s="102">
        <v>0.26</v>
      </c>
    </row>
    <row r="50" spans="1:8" x14ac:dyDescent="0.25">
      <c r="A50" s="63" t="s">
        <v>105</v>
      </c>
      <c r="E50" s="76"/>
    </row>
    <row r="51" spans="1:8" x14ac:dyDescent="0.25">
      <c r="A51" s="65" t="s">
        <v>106</v>
      </c>
      <c r="E51" s="76"/>
    </row>
    <row r="52" spans="1:8" x14ac:dyDescent="0.25">
      <c r="A52" s="103" t="s">
        <v>204</v>
      </c>
      <c r="B52" s="256" t="s">
        <v>205</v>
      </c>
      <c r="C52" s="42"/>
      <c r="D52" s="42"/>
      <c r="E52" s="84"/>
    </row>
    <row r="54" spans="1:8" ht="15" customHeight="1" x14ac:dyDescent="0.25">
      <c r="A54" s="280" t="s">
        <v>218</v>
      </c>
      <c r="B54" s="280" t="s">
        <v>218</v>
      </c>
      <c r="C54" s="281"/>
      <c r="E54" s="609" t="s">
        <v>299</v>
      </c>
      <c r="G54" s="607"/>
      <c r="H54" s="607"/>
    </row>
    <row r="55" spans="1:8" ht="15" customHeight="1" x14ac:dyDescent="0.25">
      <c r="A55" s="282" t="s">
        <v>219</v>
      </c>
      <c r="B55" s="282" t="s">
        <v>219</v>
      </c>
      <c r="C55" s="283">
        <v>0.214</v>
      </c>
      <c r="E55" s="610">
        <v>73.459999999999994</v>
      </c>
      <c r="G55" s="607"/>
      <c r="H55" s="607"/>
    </row>
    <row r="56" spans="1:8" ht="15" customHeight="1" x14ac:dyDescent="0.25">
      <c r="G56" s="607"/>
      <c r="H56" s="607"/>
    </row>
    <row r="58" spans="1:8" ht="15" customHeight="1" x14ac:dyDescent="0.25">
      <c r="A58" s="260" t="s">
        <v>264</v>
      </c>
      <c r="B58" s="261"/>
      <c r="C58" s="261"/>
      <c r="D58" s="262"/>
    </row>
    <row r="59" spans="1:8" ht="15" customHeight="1" x14ac:dyDescent="0.25">
      <c r="A59" s="491" t="s">
        <v>212</v>
      </c>
      <c r="B59" s="265">
        <v>8000</v>
      </c>
      <c r="C59" s="286"/>
      <c r="D59" s="259"/>
    </row>
    <row r="60" spans="1:8" ht="15" customHeight="1" x14ac:dyDescent="0.25">
      <c r="A60" s="491" t="s">
        <v>214</v>
      </c>
      <c r="B60" s="265">
        <v>8500</v>
      </c>
      <c r="C60" s="286"/>
      <c r="D60" s="259"/>
    </row>
    <row r="61" spans="1:8" ht="15" customHeight="1" x14ac:dyDescent="0.25">
      <c r="A61" s="492" t="s">
        <v>213</v>
      </c>
      <c r="B61" s="493">
        <v>9000</v>
      </c>
      <c r="C61" s="271"/>
      <c r="D61" s="272"/>
    </row>
    <row r="62" spans="1:8" s="284" customFormat="1" ht="15" customHeight="1" x14ac:dyDescent="0.25">
      <c r="A62" s="494"/>
      <c r="B62" s="265"/>
      <c r="C62" s="286"/>
      <c r="D62" s="286"/>
    </row>
    <row r="63" spans="1:8" s="284" customFormat="1" ht="15" customHeight="1" x14ac:dyDescent="0.25">
      <c r="A63" s="260" t="s">
        <v>268</v>
      </c>
      <c r="B63" s="499"/>
      <c r="C63" s="261"/>
      <c r="D63" s="261"/>
      <c r="E63" s="262"/>
    </row>
    <row r="64" spans="1:8" s="284" customFormat="1" ht="15" customHeight="1" x14ac:dyDescent="0.25">
      <c r="A64" s="491" t="str">
        <f>IF('Internal Subawards'!G4="Yes",'Internal Subawards'!C4,"")</f>
        <v/>
      </c>
      <c r="B64" s="265"/>
      <c r="C64" s="294"/>
      <c r="D64" s="294"/>
      <c r="E64" s="259"/>
    </row>
    <row r="65" spans="1:5" s="293" customFormat="1" ht="15" customHeight="1" x14ac:dyDescent="0.25">
      <c r="A65" s="491" t="str">
        <f>IF('Internal Subawards'!O4="Yes",'Internal Subawards'!K4,"")</f>
        <v/>
      </c>
      <c r="B65" s="265"/>
      <c r="C65" s="294"/>
      <c r="D65" s="294"/>
      <c r="E65" s="259"/>
    </row>
    <row r="66" spans="1:5" s="293" customFormat="1" ht="15" customHeight="1" x14ac:dyDescent="0.25">
      <c r="A66" s="491" t="str">
        <f>IF('Internal Subawards'!G73="Yes",'Internal Subawards'!C73,"")</f>
        <v/>
      </c>
      <c r="B66" s="265"/>
      <c r="C66" s="294"/>
      <c r="D66" s="294"/>
      <c r="E66" s="259"/>
    </row>
    <row r="67" spans="1:5" s="293" customFormat="1" ht="15" customHeight="1" x14ac:dyDescent="0.25">
      <c r="A67" s="491" t="str">
        <f>IF('Internal Subawards'!O73="Yes",'Internal Subawards'!K73,"")</f>
        <v/>
      </c>
      <c r="B67" s="265"/>
      <c r="C67" s="294"/>
      <c r="D67" s="294"/>
      <c r="E67" s="259"/>
    </row>
    <row r="68" spans="1:5" s="293" customFormat="1" ht="15" customHeight="1" x14ac:dyDescent="0.25">
      <c r="A68" s="491" t="str">
        <f>IF('Internal Subawards'!G90="Yes",'Internal Subawards'!C90,"")</f>
        <v/>
      </c>
      <c r="B68" s="265"/>
      <c r="C68" s="294"/>
      <c r="D68" s="294"/>
      <c r="E68" s="259"/>
    </row>
    <row r="69" spans="1:5" s="293" customFormat="1" ht="15" customHeight="1" x14ac:dyDescent="0.25">
      <c r="A69" s="491" t="str">
        <f>IF('Internal Subawards'!O90="Yes",'Internal Subawards'!K90,"")</f>
        <v/>
      </c>
      <c r="B69" s="265"/>
      <c r="C69" s="294"/>
      <c r="D69" s="294"/>
      <c r="E69" s="259"/>
    </row>
    <row r="70" spans="1:5" s="293" customFormat="1" ht="15" customHeight="1" x14ac:dyDescent="0.25">
      <c r="A70" s="491"/>
      <c r="B70" s="265"/>
      <c r="C70" s="294"/>
      <c r="D70" s="294"/>
      <c r="E70" s="259"/>
    </row>
    <row r="71" spans="1:5" s="293" customFormat="1" ht="15" customHeight="1" x14ac:dyDescent="0.25">
      <c r="A71" s="491"/>
      <c r="B71" s="265"/>
      <c r="C71" s="294"/>
      <c r="D71" s="294"/>
      <c r="E71" s="259"/>
    </row>
    <row r="72" spans="1:5" s="293" customFormat="1" ht="15" customHeight="1" x14ac:dyDescent="0.25">
      <c r="A72" s="491"/>
      <c r="B72" s="265"/>
      <c r="C72" s="294"/>
      <c r="D72" s="294"/>
      <c r="E72" s="259"/>
    </row>
    <row r="73" spans="1:5" s="293" customFormat="1" ht="15" customHeight="1" x14ac:dyDescent="0.25">
      <c r="A73" s="492"/>
      <c r="B73" s="493"/>
      <c r="C73" s="271"/>
      <c r="D73" s="271"/>
      <c r="E73" s="272"/>
    </row>
    <row r="74" spans="1:5" s="293" customFormat="1" ht="15" customHeight="1" x14ac:dyDescent="0.25">
      <c r="A74" s="494"/>
      <c r="B74" s="265"/>
      <c r="C74" s="294"/>
      <c r="D74" s="294"/>
    </row>
    <row r="75" spans="1:5" ht="15" customHeight="1" x14ac:dyDescent="0.25">
      <c r="A75" s="40" t="s">
        <v>263</v>
      </c>
    </row>
    <row r="76" spans="1:5" ht="15" customHeight="1" x14ac:dyDescent="0.25">
      <c r="A76" s="486" t="s">
        <v>258</v>
      </c>
    </row>
    <row r="77" spans="1:5" ht="15" customHeight="1" x14ac:dyDescent="0.25">
      <c r="A77" s="487" t="s">
        <v>259</v>
      </c>
    </row>
    <row r="78" spans="1:5" ht="15" customHeight="1" x14ac:dyDescent="0.25">
      <c r="A78" s="488" t="s">
        <v>260</v>
      </c>
    </row>
    <row r="79" spans="1:5" ht="15" customHeight="1" x14ac:dyDescent="0.25">
      <c r="A79" s="489" t="s">
        <v>261</v>
      </c>
    </row>
    <row r="80" spans="1:5" ht="15" customHeight="1" x14ac:dyDescent="0.25">
      <c r="A80" s="490" t="s">
        <v>262</v>
      </c>
    </row>
    <row r="121" spans="8:8" x14ac:dyDescent="0.25">
      <c r="H121" s="1"/>
    </row>
  </sheetData>
  <mergeCells count="5">
    <mergeCell ref="A42:D42"/>
    <mergeCell ref="A1:A2"/>
    <mergeCell ref="A20:B20"/>
    <mergeCell ref="F22:H22"/>
    <mergeCell ref="A32:D32"/>
  </mergeCells>
  <dataValidations count="1">
    <dataValidation type="list" allowBlank="1" showErrorMessage="1" sqref="G24:G28" xr:uid="{00000000-0002-0000-0600-000000000000}">
      <formula1>$H$2:$H$3</formula1>
    </dataValidation>
  </dataValidations>
  <hyperlinks>
    <hyperlink ref="A4" r:id="rId1" xr:uid="{00000000-0004-0000-0600-000000000000}"/>
    <hyperlink ref="A5" r:id="rId2" display="https://grants.nih.gov/grants/guide/notice-files/NOT-OD-18-137.html" xr:uid="{00000000-0004-0000-0600-000001000000}"/>
    <hyperlink ref="A12" r:id="rId3" xr:uid="{00000000-0004-0000-0600-000002000000}"/>
    <hyperlink ref="F13" r:id="rId4" xr:uid="{00000000-0004-0000-0600-000003000000}"/>
    <hyperlink ref="F16" r:id="rId5" xr:uid="{00000000-0004-0000-0600-000004000000}"/>
    <hyperlink ref="F19" r:id="rId6" xr:uid="{00000000-0004-0000-0600-000005000000}"/>
    <hyperlink ref="A20" r:id="rId7" xr:uid="{00000000-0004-0000-0600-000006000000}"/>
    <hyperlink ref="A28" r:id="rId8" xr:uid="{00000000-0004-0000-0600-000007000000}"/>
    <hyperlink ref="A42" r:id="rId9" display="https://grants.nih.gov/grants/guide/notice-files/NOT-OD-18-175.html" xr:uid="{00000000-0004-0000-0600-000008000000}"/>
    <hyperlink ref="A51" r:id="rId10" xr:uid="{00000000-0004-0000-0600-000009000000}"/>
    <hyperlink ref="A29" r:id="rId11" xr:uid="{00000000-0004-0000-0600-00000A000000}"/>
    <hyperlink ref="B52" r:id="rId12" xr:uid="{00000000-0004-0000-0600-00000B000000}"/>
  </hyperlinks>
  <pageMargins left="0.7" right="0.7" top="0.75" bottom="0.75" header="0.3" footer="0.3"/>
  <pageSetup scale="69" fitToWidth="0" orientation="landscape"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AB951"/>
  <sheetViews>
    <sheetView workbookViewId="0"/>
  </sheetViews>
  <sheetFormatPr defaultColWidth="15.140625" defaultRowHeight="15" customHeight="1" x14ac:dyDescent="0.25"/>
  <cols>
    <col min="1" max="1" width="15" style="275" customWidth="1"/>
    <col min="2" max="2" width="31.5703125" bestFit="1" customWidth="1"/>
    <col min="3" max="3" width="11.42578125" customWidth="1"/>
    <col min="4" max="6" width="9" bestFit="1" customWidth="1"/>
    <col min="7" max="7" width="9" style="712" customWidth="1"/>
    <col min="8" max="8" width="9" bestFit="1" customWidth="1"/>
    <col min="9" max="9" width="3.5703125" customWidth="1"/>
    <col min="10" max="10" width="11.28515625" customWidth="1"/>
    <col min="11" max="12" width="9.5703125" customWidth="1"/>
    <col min="13" max="13" width="23.7109375" customWidth="1"/>
    <col min="14" max="17" width="9.5703125" customWidth="1"/>
    <col min="18" max="18" width="9.5703125" style="712" customWidth="1"/>
    <col min="19" max="19" width="9.5703125" customWidth="1"/>
    <col min="20" max="20" width="11.42578125" customWidth="1"/>
    <col min="21" max="21" width="1.42578125" customWidth="1"/>
    <col min="22" max="22" width="25.42578125" customWidth="1"/>
    <col min="23" max="28" width="8.5703125" customWidth="1"/>
  </cols>
  <sheetData>
    <row r="1" spans="1:28" ht="30" x14ac:dyDescent="0.25">
      <c r="B1" s="106" t="s">
        <v>107</v>
      </c>
      <c r="C1" s="107" t="str">
        <f>'Detail Budget'!K4</f>
        <v>No</v>
      </c>
      <c r="D1" s="108"/>
      <c r="E1" s="108"/>
      <c r="F1" s="108"/>
      <c r="G1" s="714"/>
      <c r="H1" s="108"/>
      <c r="I1" s="109"/>
      <c r="J1" s="109"/>
      <c r="K1" s="110"/>
      <c r="L1" s="110"/>
      <c r="M1" s="111" t="s">
        <v>108</v>
      </c>
      <c r="N1" s="112">
        <f>SUM('External Subcontracts'!C5,'External Subcontracts'!C12,'External Subcontracts'!C19,'External Subcontracts'!C26,'External Subcontracts'!C33,'Detail Budget'!I37,'Detail Budget'!I67,'Detail Budget'!I79,'Detail Budget'!I94,'Detail Budget'!I121,'Detail Budget'!I141,'Detail Budget'!I158,'Detail Budget'!I149)</f>
        <v>169584</v>
      </c>
      <c r="O1" s="112">
        <f>SUM('External Subcontracts'!D5,'External Subcontracts'!D12,'External Subcontracts'!D19,'External Subcontracts'!D26,'External Subcontracts'!D33,'Detail Budget'!J37,'Detail Budget'!J67,'Detail Budget'!J79,'Detail Budget'!J94,'Detail Budget'!J121,'Detail Budget'!J141,'Detail Budget'!J158,'Detail Budget'!J149)</f>
        <v>169522</v>
      </c>
      <c r="P1" s="112">
        <f>SUM('External Subcontracts'!E5,'External Subcontracts'!E12,'External Subcontracts'!E19,'External Subcontracts'!E26,'External Subcontracts'!E33,'Detail Budget'!K37,'Detail Budget'!K67,'Detail Budget'!K79,'Detail Budget'!K94,'Detail Budget'!K121,'Detail Budget'!K141,'Detail Budget'!K158,'Detail Budget'!K149)</f>
        <v>174605</v>
      </c>
      <c r="Q1" s="112">
        <f>SUM('External Subcontracts'!F5,'External Subcontracts'!F12,'External Subcontracts'!F19,'External Subcontracts'!F26,'External Subcontracts'!F33,'Detail Budget'!L37,'Detail Budget'!L67,'Detail Budget'!L79,'Detail Budget'!L94,'Detail Budget'!L121,'Detail Budget'!L141,'Detail Budget'!L158,'Detail Budget'!L149)</f>
        <v>179844</v>
      </c>
      <c r="R1" s="112">
        <f>SUM('External Subcontracts'!G5,'External Subcontracts'!G12,'External Subcontracts'!G19,'External Subcontracts'!G26,'External Subcontracts'!G33,'Detail Budget'!M37,'Detail Budget'!M67,'Detail Budget'!M79,'Detail Budget'!M94,'Detail Budget'!M121,'Detail Budget'!M141,'Detail Budget'!M158,'Detail Budget'!M149)</f>
        <v>185240</v>
      </c>
      <c r="S1" s="112">
        <f>SUM('External Subcontracts'!H5,'External Subcontracts'!H12,'External Subcontracts'!H19,'External Subcontracts'!H26,'External Subcontracts'!H33,'Detail Budget'!N37,'Detail Budget'!N67,'Detail Budget'!N79,'Detail Budget'!N94,'Detail Budget'!N121,'Detail Budget'!N141,'Detail Budget'!N158,'Detail Budget'!N149)</f>
        <v>190797</v>
      </c>
      <c r="T1" s="112">
        <f>SUM('External Subcontracts'!I5,'External Subcontracts'!I12,'External Subcontracts'!I19,'External Subcontracts'!I26,'External Subcontracts'!I33,'Detail Budget'!O37,'Detail Budget'!O67,'Detail Budget'!O79,'Detail Budget'!O94,'Detail Budget'!O121,'Detail Budget'!O141,'Detail Budget'!O158,'Detail Budget'!O149)</f>
        <v>1069592</v>
      </c>
      <c r="U1" s="110" t="str">
        <f t="shared" ref="U1:U2" si="0">IF(T1=SUM(N1:S1),".","error")</f>
        <v>.</v>
      </c>
      <c r="V1" s="113"/>
      <c r="W1" s="110"/>
      <c r="X1" s="110"/>
      <c r="Y1" s="110"/>
      <c r="Z1" s="110"/>
      <c r="AA1" s="110"/>
      <c r="AB1" s="110"/>
    </row>
    <row r="2" spans="1:28" x14ac:dyDescent="0.25">
      <c r="B2" s="108"/>
      <c r="C2" s="108"/>
      <c r="D2" s="108"/>
      <c r="E2" s="108"/>
      <c r="F2" s="108"/>
      <c r="G2" s="714"/>
      <c r="H2" s="108"/>
      <c r="I2" s="109"/>
      <c r="J2" s="109"/>
      <c r="K2" s="110"/>
      <c r="L2" s="110"/>
      <c r="M2" s="114" t="s">
        <v>109</v>
      </c>
      <c r="N2" s="112">
        <f>SUM('Detail Budget'!I166,'Detail Budget'!I158,'Detail Budget'!I141,'Detail Budget'!I121,'Detail Budget'!I94,'Detail Budget'!I79,'Detail Budget'!I67,'Detail Budget'!I37,'Detail Budget'!I149)</f>
        <v>169584</v>
      </c>
      <c r="O2" s="112">
        <f>SUM('Detail Budget'!J166,'Detail Budget'!J158,'Detail Budget'!J141,'Detail Budget'!J121,'Detail Budget'!J94,'Detail Budget'!J79,'Detail Budget'!J67,'Detail Budget'!J37,'Detail Budget'!J149)</f>
        <v>169522</v>
      </c>
      <c r="P2" s="112">
        <f>SUM('Detail Budget'!K166,'Detail Budget'!K158,'Detail Budget'!K141,'Detail Budget'!K121,'Detail Budget'!K94,'Detail Budget'!K79,'Detail Budget'!K67,'Detail Budget'!K37,'Detail Budget'!K149)</f>
        <v>174605</v>
      </c>
      <c r="Q2" s="112">
        <f>SUM('Detail Budget'!L166,'Detail Budget'!L158,'Detail Budget'!L141,'Detail Budget'!L121,'Detail Budget'!L94,'Detail Budget'!L79,'Detail Budget'!L67,'Detail Budget'!L37,'Detail Budget'!L149)</f>
        <v>179844</v>
      </c>
      <c r="R2" s="112">
        <f>SUM('Detail Budget'!M166,'Detail Budget'!M158,'Detail Budget'!M141,'Detail Budget'!M121,'Detail Budget'!M94,'Detail Budget'!M79,'Detail Budget'!M67,'Detail Budget'!M37,'Detail Budget'!M149)</f>
        <v>185240</v>
      </c>
      <c r="S2" s="112">
        <f>SUM('Detail Budget'!N166,'Detail Budget'!N158,'Detail Budget'!N141,'Detail Budget'!N121,'Detail Budget'!N94,'Detail Budget'!N79,'Detail Budget'!N67,'Detail Budget'!N37,'Detail Budget'!N149)</f>
        <v>190797</v>
      </c>
      <c r="T2" s="112">
        <f>SUM('Detail Budget'!O166,'Detail Budget'!O158,'Detail Budget'!O141,'Detail Budget'!O121,'Detail Budget'!O94,'Detail Budget'!O79,'Detail Budget'!O67,'Detail Budget'!O37,'Detail Budget'!O149)</f>
        <v>1069592</v>
      </c>
      <c r="U2" s="110" t="str">
        <f t="shared" si="0"/>
        <v>.</v>
      </c>
      <c r="V2" s="110"/>
      <c r="W2" s="110"/>
      <c r="X2" s="110"/>
      <c r="Y2" s="110"/>
      <c r="Z2" s="110"/>
      <c r="AA2" s="110"/>
      <c r="AB2" s="110"/>
    </row>
    <row r="3" spans="1:28" x14ac:dyDescent="0.25">
      <c r="B3" s="952" t="s">
        <v>110</v>
      </c>
      <c r="C3" s="803"/>
      <c r="D3" s="803"/>
      <c r="E3" s="803"/>
      <c r="F3" s="803"/>
      <c r="G3" s="803"/>
      <c r="H3" s="803"/>
      <c r="I3" s="803"/>
      <c r="J3" s="803"/>
      <c r="K3" s="110"/>
      <c r="L3" s="110"/>
      <c r="M3" s="115"/>
      <c r="N3" s="115"/>
      <c r="O3" s="115"/>
      <c r="P3" s="115"/>
      <c r="Q3" s="115"/>
      <c r="R3" s="122"/>
      <c r="S3" s="115"/>
      <c r="T3" s="116"/>
      <c r="U3" s="110"/>
      <c r="V3" s="110"/>
      <c r="W3" s="110"/>
      <c r="X3" s="110"/>
      <c r="Y3" s="110"/>
      <c r="Z3" s="110"/>
      <c r="AA3" s="110"/>
      <c r="AB3" s="110"/>
    </row>
    <row r="4" spans="1:28" x14ac:dyDescent="0.25">
      <c r="B4" s="109"/>
      <c r="C4" s="109"/>
      <c r="D4" s="109"/>
      <c r="E4" s="109"/>
      <c r="F4" s="109"/>
      <c r="G4" s="109"/>
      <c r="H4" s="109"/>
      <c r="I4" s="109"/>
      <c r="J4" s="109"/>
      <c r="K4" s="110"/>
      <c r="L4" s="110"/>
      <c r="M4" s="117" t="s">
        <v>111</v>
      </c>
      <c r="N4" s="118" t="str">
        <f>IF(AND('Detail Budget'!$K$4="Yes",N1&lt;=250000),ROUND(N1/25000,0)*25000,"" )</f>
        <v/>
      </c>
      <c r="O4" s="118" t="str">
        <f>IF(AND('Detail Budget'!$K$4="Yes",O1&lt;=250000),ROUND(O1/25000,0)*25000,"" )</f>
        <v/>
      </c>
      <c r="P4" s="118" t="str">
        <f>IF(AND('Detail Budget'!$K$4="Yes",P1&lt;=250000),ROUND(P1/25000,0)*25000,"" )</f>
        <v/>
      </c>
      <c r="Q4" s="118" t="str">
        <f>IF(AND('Detail Budget'!$K$4="Yes",Q1&lt;=250000),ROUND(Q1/25000,0)*25000,"" )</f>
        <v/>
      </c>
      <c r="R4" s="125" t="str">
        <f>IF(AND('Detail Budget'!$K$4="Yes",R1&lt;=250000),ROUND(R1/25000,0)*25000,"" )</f>
        <v/>
      </c>
      <c r="S4" s="118" t="str">
        <f>IF(AND('Detail Budget'!$K$4="Yes",S1&lt;=250000),ROUND(S1/25000,0)*25000,"" )</f>
        <v/>
      </c>
      <c r="T4" s="112">
        <f t="shared" ref="T4:T5" si="1">SUM(N4:S4)</f>
        <v>0</v>
      </c>
      <c r="U4" s="110" t="str">
        <f t="shared" ref="U4:U9" si="2">IF(T4=SUM(N4:S4),".","error")</f>
        <v>.</v>
      </c>
      <c r="V4" s="110"/>
      <c r="W4" s="110"/>
      <c r="X4" s="110"/>
      <c r="Y4" s="110"/>
      <c r="Z4" s="110"/>
      <c r="AA4" s="110"/>
      <c r="AB4" s="110"/>
    </row>
    <row r="5" spans="1:28" ht="30" x14ac:dyDescent="0.25">
      <c r="A5" s="275" t="s">
        <v>207</v>
      </c>
      <c r="B5" s="119"/>
      <c r="C5" s="776" t="str">
        <f>'Detail Budget'!$I$9</f>
        <v>Thru Initial Engineerng</v>
      </c>
      <c r="D5" s="776" t="str">
        <f>'Detail Budget'!$J$9</f>
        <v>Thru PDR</v>
      </c>
      <c r="E5" s="776" t="str">
        <f>'Detail Budget'!$K$9</f>
        <v>Thru CDR</v>
      </c>
      <c r="F5" s="776" t="str">
        <f>'Detail Budget'!$L$9</f>
        <v>Thru IIV&amp;V</v>
      </c>
      <c r="G5" s="776" t="str">
        <f>'Detail Budget'!$M$9</f>
        <v>Thru FAT</v>
      </c>
      <c r="H5" s="776" t="str">
        <f>'Detail Budget'!$N$9</f>
        <v>Thru On Sky AT</v>
      </c>
      <c r="I5" s="119"/>
      <c r="J5" s="120" t="s">
        <v>112</v>
      </c>
      <c r="K5" s="121"/>
      <c r="L5" s="121"/>
      <c r="M5" s="117" t="s">
        <v>113</v>
      </c>
      <c r="N5" s="112">
        <f t="shared" ref="N5:S5" si="3">N34</f>
        <v>16458</v>
      </c>
      <c r="O5" s="112">
        <f t="shared" si="3"/>
        <v>16952</v>
      </c>
      <c r="P5" s="112">
        <f t="shared" si="3"/>
        <v>17461</v>
      </c>
      <c r="Q5" s="112">
        <f t="shared" si="3"/>
        <v>17984</v>
      </c>
      <c r="R5" s="112">
        <f t="shared" ref="R5" si="4">R34</f>
        <v>18524</v>
      </c>
      <c r="S5" s="112">
        <f t="shared" si="3"/>
        <v>19080</v>
      </c>
      <c r="T5" s="112">
        <f t="shared" si="1"/>
        <v>106459</v>
      </c>
      <c r="U5" s="110" t="str">
        <f t="shared" si="2"/>
        <v>.</v>
      </c>
      <c r="V5" s="121"/>
      <c r="W5" s="121"/>
      <c r="X5" s="121"/>
      <c r="Y5" s="121"/>
      <c r="Z5" s="121"/>
      <c r="AA5" s="121"/>
      <c r="AB5" s="121"/>
    </row>
    <row r="6" spans="1:28" x14ac:dyDescent="0.25">
      <c r="B6" s="109" t="s">
        <v>69</v>
      </c>
      <c r="C6" s="109">
        <f>IF('Detail Budget'!$K$4="Yes",N4+SUM('External Subcontracts'!C$6,'External Subcontracts'!C$13,'External Subcontracts'!C$20,'External Subcontracts'!C$27,'External Subcontracts'!C$34),N$13)</f>
        <v>169584</v>
      </c>
      <c r="D6" s="109">
        <f>IF('Detail Budget'!$K$4="Yes",O4+SUM('External Subcontracts'!D$6,'External Subcontracts'!D$13,'External Subcontracts'!D$20,'External Subcontracts'!D$27,'External Subcontracts'!D$34),O$13)</f>
        <v>169522</v>
      </c>
      <c r="E6" s="109">
        <f>IF('Detail Budget'!$K$4="Yes",P4+SUM('External Subcontracts'!E6,'External Subcontracts'!E13,'External Subcontracts'!E20,'External Subcontracts'!E27,'External Subcontracts'!E34),P13)</f>
        <v>174605</v>
      </c>
      <c r="F6" s="109">
        <f>IF('Detail Budget'!$K$4="Yes",Q4+SUM('External Subcontracts'!F6,'External Subcontracts'!F13,'External Subcontracts'!F20,'External Subcontracts'!F27,'External Subcontracts'!F34),Q13)</f>
        <v>179844</v>
      </c>
      <c r="G6" s="109">
        <f>IF('Detail Budget'!$K$4="Yes",R4+SUM('External Subcontracts'!G6,'External Subcontracts'!G13,'External Subcontracts'!G20,'External Subcontracts'!G27,'External Subcontracts'!G34),R13)</f>
        <v>185240</v>
      </c>
      <c r="H6" s="109">
        <f>IF('Detail Budget'!$K$4="Yes",S4+SUM('External Subcontracts'!H6,'External Subcontracts'!H13,'External Subcontracts'!H20,'External Subcontracts'!H27,'External Subcontracts'!H34),S13)</f>
        <v>190797</v>
      </c>
      <c r="I6" s="109"/>
      <c r="J6" s="109">
        <f>SUM(C6:H6)</f>
        <v>1069592</v>
      </c>
      <c r="K6" s="110"/>
      <c r="L6" s="110"/>
      <c r="M6" s="122"/>
      <c r="N6" s="116"/>
      <c r="O6" s="116"/>
      <c r="P6" s="116"/>
      <c r="Q6" s="116"/>
      <c r="R6" s="116"/>
      <c r="S6" s="116"/>
      <c r="T6" s="116"/>
      <c r="U6" s="110" t="str">
        <f t="shared" si="2"/>
        <v>.</v>
      </c>
      <c r="V6" s="110"/>
      <c r="W6" s="110"/>
      <c r="X6" s="110"/>
      <c r="Y6" s="110"/>
      <c r="Z6" s="110"/>
      <c r="AA6" s="110"/>
      <c r="AB6" s="110"/>
    </row>
    <row r="7" spans="1:28" x14ac:dyDescent="0.25">
      <c r="B7" s="952" t="s">
        <v>114</v>
      </c>
      <c r="C7" s="803"/>
      <c r="D7" s="803"/>
      <c r="E7" s="803"/>
      <c r="F7" s="803"/>
      <c r="G7" s="803"/>
      <c r="H7" s="803"/>
      <c r="I7" s="109"/>
      <c r="J7" s="109">
        <f>SUM(C7:H7)</f>
        <v>0</v>
      </c>
      <c r="K7" s="110"/>
      <c r="L7" s="110"/>
      <c r="M7" s="117" t="s">
        <v>115</v>
      </c>
      <c r="N7" s="112">
        <f>IF('Detail Budget'!$K$4="No",N2+N5,N4+N5)</f>
        <v>186042</v>
      </c>
      <c r="O7" s="112">
        <f>IF('Detail Budget'!$K$4="No",O2+O5,O4+O5)</f>
        <v>186474</v>
      </c>
      <c r="P7" s="112">
        <f>IF('Detail Budget'!$K$4="No",P2+P5,P4+P5)</f>
        <v>192066</v>
      </c>
      <c r="Q7" s="112">
        <f>IF('Detail Budget'!$K$4="No",Q2+Q5,Q4+Q5)</f>
        <v>197828</v>
      </c>
      <c r="R7" s="112">
        <f>IF('Detail Budget'!$K$4="No",R2+R5,R4+R5)</f>
        <v>203764</v>
      </c>
      <c r="S7" s="112">
        <f>IF('Detail Budget'!$K$4="No",S2+S5,S4+S5)</f>
        <v>209877</v>
      </c>
      <c r="T7" s="112">
        <f>SUM(N7:S7)</f>
        <v>1176051</v>
      </c>
      <c r="U7" s="110" t="str">
        <f t="shared" si="2"/>
        <v>.</v>
      </c>
      <c r="V7" s="110"/>
      <c r="W7" s="110"/>
      <c r="X7" s="110"/>
      <c r="Y7" s="110"/>
      <c r="Z7" s="110"/>
      <c r="AA7" s="110"/>
      <c r="AB7" s="110"/>
    </row>
    <row r="8" spans="1:28" x14ac:dyDescent="0.25">
      <c r="A8" s="486" t="s">
        <v>49</v>
      </c>
      <c r="B8" s="109" t="s">
        <v>116</v>
      </c>
      <c r="C8" s="287">
        <f t="shared" ref="C8:H8" si="5">IF($A$8="yes",N24,0)</f>
        <v>0</v>
      </c>
      <c r="D8" s="287">
        <f t="shared" si="5"/>
        <v>0</v>
      </c>
      <c r="E8" s="287">
        <f t="shared" si="5"/>
        <v>0</v>
      </c>
      <c r="F8" s="287">
        <f t="shared" si="5"/>
        <v>0</v>
      </c>
      <c r="G8" s="287">
        <f t="shared" si="5"/>
        <v>0</v>
      </c>
      <c r="H8" s="287">
        <f t="shared" si="5"/>
        <v>0</v>
      </c>
      <c r="I8" s="287"/>
      <c r="J8" s="287">
        <f>SUM(C8:H8)</f>
        <v>0</v>
      </c>
      <c r="K8" s="110"/>
      <c r="L8" s="110"/>
      <c r="M8" s="122"/>
      <c r="N8" s="116"/>
      <c r="O8" s="116"/>
      <c r="P8" s="116"/>
      <c r="Q8" s="116"/>
      <c r="R8" s="116"/>
      <c r="S8" s="116"/>
      <c r="T8" s="116"/>
      <c r="U8" s="110" t="str">
        <f t="shared" si="2"/>
        <v>.</v>
      </c>
      <c r="V8" s="110"/>
      <c r="W8" s="110"/>
      <c r="X8" s="110"/>
      <c r="Y8" s="110"/>
      <c r="Z8" s="110"/>
      <c r="AA8" s="110"/>
      <c r="AB8" s="110"/>
    </row>
    <row r="9" spans="1:28" x14ac:dyDescent="0.25">
      <c r="A9" s="486" t="s">
        <v>49</v>
      </c>
      <c r="B9" s="109" t="s">
        <v>23</v>
      </c>
      <c r="C9" s="287">
        <f t="shared" ref="C9:H9" si="6">IF($A$9="yes",N16,0)</f>
        <v>5000</v>
      </c>
      <c r="D9" s="287">
        <f t="shared" si="6"/>
        <v>0</v>
      </c>
      <c r="E9" s="287">
        <f t="shared" si="6"/>
        <v>0</v>
      </c>
      <c r="F9" s="287">
        <f t="shared" si="6"/>
        <v>0</v>
      </c>
      <c r="G9" s="287">
        <f t="shared" si="6"/>
        <v>0</v>
      </c>
      <c r="H9" s="287">
        <f t="shared" si="6"/>
        <v>0</v>
      </c>
      <c r="I9" s="287"/>
      <c r="J9" s="287">
        <f>SUM(C9:H9)</f>
        <v>5000</v>
      </c>
      <c r="K9" s="110"/>
      <c r="L9" s="110"/>
      <c r="M9" s="122"/>
      <c r="N9" s="115"/>
      <c r="O9" s="115"/>
      <c r="P9" s="115"/>
      <c r="Q9" s="115"/>
      <c r="R9" s="122"/>
      <c r="S9" s="115"/>
      <c r="T9" s="115"/>
      <c r="U9" s="110" t="str">
        <f t="shared" si="2"/>
        <v>.</v>
      </c>
      <c r="V9" s="110"/>
      <c r="W9" s="110"/>
      <c r="X9" s="110"/>
      <c r="Y9" s="110"/>
      <c r="Z9" s="110"/>
      <c r="AA9" s="110"/>
      <c r="AB9" s="123"/>
    </row>
    <row r="10" spans="1:28" x14ac:dyDescent="0.25">
      <c r="A10" s="486" t="s">
        <v>49</v>
      </c>
      <c r="B10" s="124" t="s">
        <v>29</v>
      </c>
      <c r="C10" s="287">
        <f t="shared" ref="C10:H10" si="7">IF($A$10="yes",N17,0)</f>
        <v>0</v>
      </c>
      <c r="D10" s="287">
        <f t="shared" si="7"/>
        <v>0</v>
      </c>
      <c r="E10" s="287">
        <f t="shared" si="7"/>
        <v>0</v>
      </c>
      <c r="F10" s="287">
        <f t="shared" si="7"/>
        <v>0</v>
      </c>
      <c r="G10" s="287">
        <f t="shared" si="7"/>
        <v>0</v>
      </c>
      <c r="H10" s="287">
        <f t="shared" si="7"/>
        <v>0</v>
      </c>
      <c r="I10" s="287"/>
      <c r="J10" s="287">
        <f>SUM(C10:H10)</f>
        <v>0</v>
      </c>
      <c r="K10" s="110"/>
      <c r="L10" s="110"/>
      <c r="M10" s="117"/>
      <c r="N10" s="125"/>
      <c r="O10" s="125"/>
      <c r="P10" s="125"/>
      <c r="Q10" s="125"/>
      <c r="R10" s="125"/>
      <c r="S10" s="125"/>
      <c r="T10" s="125"/>
      <c r="U10" s="110"/>
      <c r="V10" s="110"/>
      <c r="W10" s="110"/>
      <c r="X10" s="110"/>
      <c r="Y10" s="110"/>
      <c r="Z10" s="110"/>
      <c r="AA10" s="110"/>
      <c r="AB10" s="110"/>
    </row>
    <row r="11" spans="1:28" x14ac:dyDescent="0.25">
      <c r="A11" s="486" t="s">
        <v>49</v>
      </c>
      <c r="B11" s="124" t="s">
        <v>209</v>
      </c>
      <c r="C11" s="287">
        <f t="shared" ref="C11:H11" si="8">IF($A$11="yes",N18,0)</f>
        <v>0</v>
      </c>
      <c r="D11" s="287">
        <f t="shared" si="8"/>
        <v>0</v>
      </c>
      <c r="E11" s="287">
        <f t="shared" si="8"/>
        <v>0</v>
      </c>
      <c r="F11" s="287">
        <f t="shared" si="8"/>
        <v>0</v>
      </c>
      <c r="G11" s="287">
        <f t="shared" si="8"/>
        <v>0</v>
      </c>
      <c r="H11" s="287">
        <f t="shared" si="8"/>
        <v>0</v>
      </c>
      <c r="I11" s="287"/>
      <c r="J11" s="287"/>
      <c r="K11" s="110"/>
      <c r="L11" s="110"/>
      <c r="M11" s="117" t="s">
        <v>118</v>
      </c>
      <c r="N11" s="118" t="s">
        <v>4</v>
      </c>
      <c r="O11" s="118" t="s">
        <v>5</v>
      </c>
      <c r="P11" s="118" t="s">
        <v>6</v>
      </c>
      <c r="Q11" s="118" t="s">
        <v>7</v>
      </c>
      <c r="R11" s="125" t="s">
        <v>7</v>
      </c>
      <c r="S11" s="118" t="s">
        <v>8</v>
      </c>
      <c r="T11" s="118" t="s">
        <v>9</v>
      </c>
      <c r="U11" s="110"/>
      <c r="V11" s="110"/>
      <c r="W11" s="110"/>
      <c r="X11" s="110"/>
      <c r="Y11" s="110"/>
      <c r="Z11" s="110"/>
      <c r="AA11" s="110"/>
      <c r="AB11" s="110"/>
    </row>
    <row r="12" spans="1:28" x14ac:dyDescent="0.25">
      <c r="A12" s="486" t="s">
        <v>49</v>
      </c>
      <c r="B12" s="124" t="s">
        <v>117</v>
      </c>
      <c r="C12" s="287">
        <f>IF($A$12="yes",SUM('External Subcontracts'!C5,'External Subcontracts'!C12,'External Subcontracts'!C19,'External Subcontracts'!C26,'External Subcontracts'!C33),0)</f>
        <v>0</v>
      </c>
      <c r="D12" s="287">
        <f>IF($A$12="yes",SUM('External Subcontracts'!D5,'External Subcontracts'!D12,'External Subcontracts'!D19,'External Subcontracts'!D26,'External Subcontracts'!D33),0)</f>
        <v>0</v>
      </c>
      <c r="E12" s="287">
        <f>IF($A$12="yes",SUM('External Subcontracts'!E5,'External Subcontracts'!E12,'External Subcontracts'!E19,'External Subcontracts'!E26,'External Subcontracts'!E33),0)</f>
        <v>0</v>
      </c>
      <c r="F12" s="287">
        <f>IF($A$12="yes",SUM('External Subcontracts'!F5,'External Subcontracts'!F12,'External Subcontracts'!F19,'External Subcontracts'!F26,'External Subcontracts'!F33),0)</f>
        <v>0</v>
      </c>
      <c r="G12" s="287">
        <f>IF($A$12="yes",SUM('External Subcontracts'!G5,'External Subcontracts'!G12,'External Subcontracts'!G19,'External Subcontracts'!G26,'External Subcontracts'!G33),0)</f>
        <v>0</v>
      </c>
      <c r="H12" s="287">
        <f>IF($A$12="yes",SUM('External Subcontracts'!H5,'External Subcontracts'!H12,'External Subcontracts'!H19,'External Subcontracts'!H26,'External Subcontracts'!H33),0)</f>
        <v>0</v>
      </c>
      <c r="I12" s="287"/>
      <c r="J12" s="287">
        <f>SUM(C12:H12)</f>
        <v>0</v>
      </c>
      <c r="K12" s="110"/>
      <c r="L12" s="110"/>
      <c r="M12" s="117" t="s">
        <v>120</v>
      </c>
      <c r="N12" s="112">
        <f t="shared" ref="N12:S12" si="9">IF($K$179="", N1,N4)</f>
        <v>169584</v>
      </c>
      <c r="O12" s="112">
        <f t="shared" si="9"/>
        <v>169522</v>
      </c>
      <c r="P12" s="112">
        <f t="shared" si="9"/>
        <v>174605</v>
      </c>
      <c r="Q12" s="112">
        <f t="shared" si="9"/>
        <v>179844</v>
      </c>
      <c r="R12" s="112">
        <f t="shared" ref="R12" si="10">IF($K$179="", R1,R4)</f>
        <v>185240</v>
      </c>
      <c r="S12" s="112">
        <f t="shared" si="9"/>
        <v>190797</v>
      </c>
      <c r="T12" s="112">
        <f t="shared" ref="T12:T13" si="11">SUM(N12:S12)</f>
        <v>1069592</v>
      </c>
      <c r="U12" s="110" t="str">
        <f t="shared" ref="U12:U29" si="12">IF(T12=SUM(N12:S12),".","error")</f>
        <v>.</v>
      </c>
      <c r="V12" s="110"/>
      <c r="W12" s="110"/>
      <c r="X12" s="110"/>
      <c r="Y12" s="110"/>
      <c r="Z12" s="110"/>
      <c r="AA12" s="110"/>
      <c r="AB12" s="110"/>
    </row>
    <row r="13" spans="1:28" x14ac:dyDescent="0.25">
      <c r="A13" s="488" t="str">
        <f>IDC_subkdir</f>
        <v>Yes</v>
      </c>
      <c r="B13" s="124" t="s">
        <v>119</v>
      </c>
      <c r="C13" s="287">
        <f>IF($A$13="yes",SUM('External Subcontracts'!C6,'External Subcontracts'!C13,'External Subcontracts'!C20,'External Subcontracts'!C27,'External Subcontracts'!C34),0)</f>
        <v>0</v>
      </c>
      <c r="D13" s="287">
        <f>IF($A$13="yes",SUM('External Subcontracts'!D6,'External Subcontracts'!D13,'External Subcontracts'!D20,'External Subcontracts'!D27,'External Subcontracts'!D34),0)</f>
        <v>0</v>
      </c>
      <c r="E13" s="287">
        <f>IF($A$13="yes",SUM('External Subcontracts'!E6,'External Subcontracts'!E13,'External Subcontracts'!E20,'External Subcontracts'!E27,'External Subcontracts'!E34),0)</f>
        <v>0</v>
      </c>
      <c r="F13" s="287">
        <f>IF($A$13="yes",SUM('External Subcontracts'!F6,'External Subcontracts'!F13,'External Subcontracts'!F20,'External Subcontracts'!F27,'External Subcontracts'!F34),0)</f>
        <v>0</v>
      </c>
      <c r="G13" s="287">
        <f>IF($A$13="yes",SUM('External Subcontracts'!G6,'External Subcontracts'!G13,'External Subcontracts'!G20,'External Subcontracts'!G27,'External Subcontracts'!G34),0)</f>
        <v>0</v>
      </c>
      <c r="H13" s="287">
        <f>IF($A$13="yes",SUM('External Subcontracts'!H6,'External Subcontracts'!H13,'External Subcontracts'!H20,'External Subcontracts'!H27,'External Subcontracts'!H34),0)</f>
        <v>0</v>
      </c>
      <c r="I13" s="287"/>
      <c r="J13" s="287">
        <f>SUM(C13:H13)</f>
        <v>0</v>
      </c>
      <c r="K13" s="110"/>
      <c r="L13" s="110"/>
      <c r="M13" s="117" t="s">
        <v>122</v>
      </c>
      <c r="N13" s="112">
        <f>IF($K$179="", N2,N4)</f>
        <v>169584</v>
      </c>
      <c r="O13" s="112">
        <f t="shared" ref="O13:S13" si="13">IF($K$179="", O2,O4)</f>
        <v>169522</v>
      </c>
      <c r="P13" s="112">
        <f t="shared" si="13"/>
        <v>174605</v>
      </c>
      <c r="Q13" s="112">
        <f t="shared" si="13"/>
        <v>179844</v>
      </c>
      <c r="R13" s="112">
        <f t="shared" ref="R13" si="14">IF($K$179="", R2,R4)</f>
        <v>185240</v>
      </c>
      <c r="S13" s="112">
        <f t="shared" si="13"/>
        <v>190797</v>
      </c>
      <c r="T13" s="112">
        <f t="shared" si="11"/>
        <v>1069592</v>
      </c>
      <c r="U13" s="110" t="str">
        <f t="shared" si="12"/>
        <v>.</v>
      </c>
      <c r="V13" s="110"/>
      <c r="W13" s="110"/>
      <c r="X13" s="110"/>
      <c r="Y13" s="110"/>
      <c r="Z13" s="110"/>
      <c r="AA13" s="110"/>
      <c r="AB13" s="110"/>
    </row>
    <row r="14" spans="1:28" ht="30" x14ac:dyDescent="0.25">
      <c r="A14" s="488" t="str">
        <f>IDC_subkdir</f>
        <v>Yes</v>
      </c>
      <c r="B14" s="126" t="s">
        <v>121</v>
      </c>
      <c r="C14" s="288">
        <f t="shared" ref="C14:H14" si="15">IF($A$14="yes",SUM(N25:N29),0)</f>
        <v>0</v>
      </c>
      <c r="D14" s="288">
        <f t="shared" si="15"/>
        <v>0</v>
      </c>
      <c r="E14" s="288">
        <f t="shared" si="15"/>
        <v>0</v>
      </c>
      <c r="F14" s="288">
        <f t="shared" si="15"/>
        <v>0</v>
      </c>
      <c r="G14" s="288">
        <f t="shared" si="15"/>
        <v>0</v>
      </c>
      <c r="H14" s="288">
        <f t="shared" si="15"/>
        <v>0</v>
      </c>
      <c r="I14" s="289"/>
      <c r="J14" s="289">
        <f>SUM(C14:H14)</f>
        <v>0</v>
      </c>
      <c r="K14" s="110"/>
      <c r="L14" s="110"/>
      <c r="M14" s="122"/>
      <c r="N14" s="116"/>
      <c r="O14" s="116"/>
      <c r="P14" s="116"/>
      <c r="Q14" s="116"/>
      <c r="R14" s="116"/>
      <c r="S14" s="116"/>
      <c r="T14" s="116"/>
      <c r="U14" s="110" t="str">
        <f t="shared" si="12"/>
        <v>.</v>
      </c>
      <c r="V14" s="110"/>
      <c r="W14" s="110"/>
      <c r="X14" s="110"/>
      <c r="Y14" s="110"/>
      <c r="Z14" s="110"/>
      <c r="AA14" s="110"/>
      <c r="AB14" s="110"/>
    </row>
    <row r="15" spans="1:28" x14ac:dyDescent="0.25">
      <c r="B15" s="109" t="s">
        <v>123</v>
      </c>
      <c r="C15" s="109">
        <f>C6-SUM(C8:C13)+C14</f>
        <v>164584</v>
      </c>
      <c r="D15" s="109">
        <f t="shared" ref="D15:F15" si="16">D6-SUM(D8:D13)+D14</f>
        <v>169522</v>
      </c>
      <c r="E15" s="109">
        <f t="shared" si="16"/>
        <v>174605</v>
      </c>
      <c r="F15" s="109">
        <f t="shared" si="16"/>
        <v>179844</v>
      </c>
      <c r="G15" s="109">
        <f t="shared" ref="G15" si="17">G6-SUM(G8:G13)+G14</f>
        <v>185240</v>
      </c>
      <c r="H15" s="109">
        <f>H6-SUM(H8:H13)+H14</f>
        <v>190797</v>
      </c>
      <c r="I15" s="109"/>
      <c r="J15" s="109">
        <f>SUM(C15:H15)</f>
        <v>1064592</v>
      </c>
      <c r="K15" s="110"/>
      <c r="L15" s="110"/>
      <c r="M15" s="117" t="s">
        <v>124</v>
      </c>
      <c r="N15" s="116"/>
      <c r="O15" s="116"/>
      <c r="P15" s="116"/>
      <c r="Q15" s="116"/>
      <c r="R15" s="116"/>
      <c r="S15" s="116"/>
      <c r="T15" s="116"/>
      <c r="U15" s="110" t="str">
        <f t="shared" si="12"/>
        <v>.</v>
      </c>
      <c r="V15" s="110"/>
      <c r="W15" s="110"/>
      <c r="X15" s="110"/>
      <c r="Y15" s="110"/>
      <c r="Z15" s="110"/>
      <c r="AA15" s="110"/>
      <c r="AB15" s="110"/>
    </row>
    <row r="16" spans="1:28" x14ac:dyDescent="0.25">
      <c r="B16" s="109"/>
      <c r="C16" s="109"/>
      <c r="D16" s="109"/>
      <c r="E16" s="109"/>
      <c r="F16" s="109"/>
      <c r="G16" s="109"/>
      <c r="H16" s="109"/>
      <c r="I16" s="109"/>
      <c r="J16" s="109"/>
      <c r="K16" s="110"/>
      <c r="L16" s="110"/>
      <c r="M16" s="128" t="s">
        <v>126</v>
      </c>
      <c r="N16" s="112">
        <f>IF($A$9="yes",'Detail Budget'!I$79,0)</f>
        <v>5000</v>
      </c>
      <c r="O16" s="112">
        <f>IF($A$9="yes",'Detail Budget'!J$79,0)</f>
        <v>0</v>
      </c>
      <c r="P16" s="112">
        <f>IF($A$9="yes",'Detail Budget'!K$79,0)</f>
        <v>0</v>
      </c>
      <c r="Q16" s="112">
        <f>IF($A$9="yes",'Detail Budget'!L$79,0)</f>
        <v>0</v>
      </c>
      <c r="R16" s="112">
        <f>IF($A$9="yes",'Detail Budget'!M$79,0)</f>
        <v>0</v>
      </c>
      <c r="S16" s="112">
        <f>IF($A$9="yes",'Detail Budget'!N$79,0)</f>
        <v>0</v>
      </c>
      <c r="T16" s="112">
        <f>IF($A$9="yes",'Detail Budget'!O$79,0)</f>
        <v>5000</v>
      </c>
      <c r="U16" s="110" t="str">
        <f t="shared" si="12"/>
        <v>.</v>
      </c>
      <c r="V16" s="110"/>
      <c r="W16" s="110"/>
      <c r="X16" s="110"/>
      <c r="Y16" s="110"/>
      <c r="Z16" s="110"/>
      <c r="AA16" s="110"/>
      <c r="AB16" s="110"/>
    </row>
    <row r="17" spans="2:28" x14ac:dyDescent="0.25">
      <c r="B17" s="124" t="s">
        <v>125</v>
      </c>
      <c r="C17" s="127">
        <f>N32</f>
        <v>0.1</v>
      </c>
      <c r="D17" s="127">
        <f>O32</f>
        <v>0.1</v>
      </c>
      <c r="E17" s="127">
        <f>P32</f>
        <v>0.1</v>
      </c>
      <c r="F17" s="127">
        <f>Q32</f>
        <v>0.1</v>
      </c>
      <c r="G17" s="127">
        <f>R32</f>
        <v>0.1</v>
      </c>
      <c r="H17" s="127">
        <f t="shared" ref="H17" si="18">S32</f>
        <v>0.1</v>
      </c>
      <c r="I17" s="109"/>
      <c r="J17" s="109"/>
      <c r="K17" s="110"/>
      <c r="L17" s="110"/>
      <c r="M17" s="128" t="s">
        <v>128</v>
      </c>
      <c r="N17" s="112">
        <f>IF($A$10="yes",'Detail Budget'!I$121,0)</f>
        <v>0</v>
      </c>
      <c r="O17" s="112">
        <f>IF($A$10="yes",'Detail Budget'!J$121,0)</f>
        <v>0</v>
      </c>
      <c r="P17" s="112">
        <f>IF($A$10="yes",'Detail Budget'!K$121,0)</f>
        <v>0</v>
      </c>
      <c r="Q17" s="112">
        <f>IF($A$10="yes",'Detail Budget'!L$121,0)</f>
        <v>0</v>
      </c>
      <c r="R17" s="112">
        <f>IF($A$10="yes",'Detail Budget'!M$121,0)</f>
        <v>0</v>
      </c>
      <c r="S17" s="112">
        <f>IF($A$10="yes",'Detail Budget'!N$121,0)</f>
        <v>0</v>
      </c>
      <c r="T17" s="112">
        <f>IF($A$10="yes",'Detail Budget'!O$121,0)</f>
        <v>0</v>
      </c>
      <c r="U17" s="110" t="str">
        <f t="shared" si="12"/>
        <v>.</v>
      </c>
      <c r="V17" s="110"/>
      <c r="W17" s="110"/>
      <c r="X17" s="110"/>
      <c r="Y17" s="110"/>
      <c r="Z17" s="110"/>
      <c r="AA17" s="110"/>
      <c r="AB17" s="110"/>
    </row>
    <row r="18" spans="2:28" x14ac:dyDescent="0.25">
      <c r="B18" s="124" t="s">
        <v>127</v>
      </c>
      <c r="C18" s="109">
        <v>12</v>
      </c>
      <c r="D18" s="109">
        <v>12</v>
      </c>
      <c r="E18" s="109">
        <v>12</v>
      </c>
      <c r="F18" s="109">
        <v>12</v>
      </c>
      <c r="G18" s="109">
        <v>12</v>
      </c>
      <c r="H18" s="109">
        <v>12</v>
      </c>
      <c r="I18" s="109"/>
      <c r="J18" s="109"/>
      <c r="K18" s="110"/>
      <c r="L18" s="110"/>
      <c r="M18" s="128" t="s">
        <v>209</v>
      </c>
      <c r="N18" s="112">
        <f>IF($A$11="yes",'Detail Budget'!I$149,0)</f>
        <v>0</v>
      </c>
      <c r="O18" s="112">
        <f>IF($A$11="yes",'Detail Budget'!J$149,0)</f>
        <v>0</v>
      </c>
      <c r="P18" s="112">
        <f>IF($A$11="yes",'Detail Budget'!K$149,0)</f>
        <v>0</v>
      </c>
      <c r="Q18" s="112">
        <f>IF($A$11="yes",'Detail Budget'!L$149,0)</f>
        <v>0</v>
      </c>
      <c r="R18" s="112">
        <f>IF($A$11="yes",'Detail Budget'!M$149,0)</f>
        <v>0</v>
      </c>
      <c r="S18" s="112">
        <f>IF($A$11="yes",'Detail Budget'!N$149,0)</f>
        <v>0</v>
      </c>
      <c r="T18" s="112">
        <f>IF($A$11="yes",'Detail Budget'!O$149,0)</f>
        <v>0</v>
      </c>
      <c r="U18" s="110" t="str">
        <f t="shared" si="12"/>
        <v>.</v>
      </c>
      <c r="V18" s="110"/>
      <c r="W18" s="110"/>
      <c r="X18" s="110"/>
      <c r="Y18" s="110"/>
      <c r="Z18" s="110"/>
      <c r="AA18" s="110"/>
      <c r="AB18" s="110"/>
    </row>
    <row r="19" spans="2:28" x14ac:dyDescent="0.25">
      <c r="B19" s="124" t="s">
        <v>129</v>
      </c>
      <c r="C19" s="109">
        <f>ROUND(C15,0)</f>
        <v>164584</v>
      </c>
      <c r="D19" s="109">
        <f t="shared" ref="D19:F19" si="19">ROUND(D15,0)</f>
        <v>169522</v>
      </c>
      <c r="E19" s="109">
        <f t="shared" si="19"/>
        <v>174605</v>
      </c>
      <c r="F19" s="109">
        <f t="shared" si="19"/>
        <v>179844</v>
      </c>
      <c r="G19" s="109">
        <f t="shared" ref="G19" si="20">ROUND(G15,0)</f>
        <v>185240</v>
      </c>
      <c r="H19" s="109">
        <f>ROUND(H15,0)</f>
        <v>190797</v>
      </c>
      <c r="I19" s="109"/>
      <c r="J19" s="109">
        <f>SUM(C19:H19)</f>
        <v>1064592</v>
      </c>
      <c r="K19" s="110"/>
      <c r="L19" s="110"/>
      <c r="M19" s="128" t="s">
        <v>130</v>
      </c>
      <c r="N19" s="112">
        <f>IF($A$12="yes",'Detail Budget'!I$161,0)</f>
        <v>0</v>
      </c>
      <c r="O19" s="112">
        <f>IF($A$12="yes",'Detail Budget'!J$161,0)</f>
        <v>0</v>
      </c>
      <c r="P19" s="112">
        <f>IF($A$12="yes",'Detail Budget'!K$161,0)</f>
        <v>0</v>
      </c>
      <c r="Q19" s="112">
        <f>IF($A$12="yes",'Detail Budget'!L$161,0)</f>
        <v>0</v>
      </c>
      <c r="R19" s="112">
        <f>IF($A$12="yes",'Detail Budget'!M$161,0)</f>
        <v>0</v>
      </c>
      <c r="S19" s="112">
        <f>IF($A$12="yes",'Detail Budget'!N$161,0)</f>
        <v>0</v>
      </c>
      <c r="T19" s="112">
        <f>IF($A$12="yes",'Detail Budget'!O$161,0)</f>
        <v>0</v>
      </c>
      <c r="U19" s="110" t="str">
        <f t="shared" si="12"/>
        <v>.</v>
      </c>
      <c r="V19" s="110"/>
      <c r="W19" s="110"/>
      <c r="X19" s="110"/>
      <c r="Y19" s="110"/>
      <c r="Z19" s="110"/>
      <c r="AA19" s="110"/>
      <c r="AB19" s="110"/>
    </row>
    <row r="20" spans="2:28" x14ac:dyDescent="0.25">
      <c r="B20" s="109" t="s">
        <v>131</v>
      </c>
      <c r="C20" s="109">
        <f>ROUND(C19*C17,0)</f>
        <v>16458</v>
      </c>
      <c r="D20" s="109">
        <f t="shared" ref="D20:F20" si="21">ROUND(D19*D17,0)</f>
        <v>16952</v>
      </c>
      <c r="E20" s="109">
        <f t="shared" si="21"/>
        <v>17461</v>
      </c>
      <c r="F20" s="109">
        <f t="shared" si="21"/>
        <v>17984</v>
      </c>
      <c r="G20" s="109">
        <f t="shared" ref="G20" si="22">ROUND(G19*G17,0)</f>
        <v>18524</v>
      </c>
      <c r="H20" s="109">
        <f>ROUND(H19*H17,0)</f>
        <v>19080</v>
      </c>
      <c r="I20" s="109"/>
      <c r="J20" s="109">
        <f>SUM(C20:H20)</f>
        <v>106459</v>
      </c>
      <c r="K20" s="110"/>
      <c r="L20" s="110"/>
      <c r="M20" s="128" t="s">
        <v>132</v>
      </c>
      <c r="N20" s="112">
        <f>IF($A$12="yes",'Detail Budget'!I$162,0)</f>
        <v>0</v>
      </c>
      <c r="O20" s="112">
        <f>IF($A$12="yes",'Detail Budget'!J$162,0)</f>
        <v>0</v>
      </c>
      <c r="P20" s="112">
        <f>IF($A$12="yes",'Detail Budget'!K$162,0)</f>
        <v>0</v>
      </c>
      <c r="Q20" s="112">
        <f>IF($A$12="yes",'Detail Budget'!L$162,0)</f>
        <v>0</v>
      </c>
      <c r="R20" s="112">
        <f>IF($A$12="yes",'Detail Budget'!M$162,0)</f>
        <v>0</v>
      </c>
      <c r="S20" s="112">
        <f>IF($A$12="yes",'Detail Budget'!N$162,0)</f>
        <v>0</v>
      </c>
      <c r="T20" s="112">
        <f>IF($A$12="yes",'Detail Budget'!O$162,0)</f>
        <v>0</v>
      </c>
      <c r="U20" s="110" t="str">
        <f t="shared" si="12"/>
        <v>.</v>
      </c>
      <c r="V20" s="110"/>
      <c r="W20" s="110"/>
      <c r="X20" s="110"/>
      <c r="Y20" s="110"/>
      <c r="Z20" s="110"/>
      <c r="AA20" s="110"/>
      <c r="AB20" s="110"/>
    </row>
    <row r="21" spans="2:28" x14ac:dyDescent="0.25">
      <c r="B21" s="109"/>
      <c r="C21" s="109"/>
      <c r="D21" s="109"/>
      <c r="E21" s="109"/>
      <c r="F21" s="109"/>
      <c r="G21" s="109"/>
      <c r="H21" s="109"/>
      <c r="I21" s="109"/>
      <c r="J21" s="109">
        <f>SUM(C21:H21)</f>
        <v>0</v>
      </c>
      <c r="K21" s="110"/>
      <c r="L21" s="110"/>
      <c r="M21" s="129" t="s">
        <v>133</v>
      </c>
      <c r="N21" s="112">
        <f>IF($A$12="yes",'Detail Budget'!I$163,0)</f>
        <v>0</v>
      </c>
      <c r="O21" s="112">
        <f>IF($A$12="yes",'Detail Budget'!J$163,0)</f>
        <v>0</v>
      </c>
      <c r="P21" s="112">
        <f>IF($A$12="yes",'Detail Budget'!K$163,0)</f>
        <v>0</v>
      </c>
      <c r="Q21" s="112">
        <f>IF($A$12="yes",'Detail Budget'!L$163,0)</f>
        <v>0</v>
      </c>
      <c r="R21" s="112">
        <f>IF($A$12="yes",'Detail Budget'!M$163,0)</f>
        <v>0</v>
      </c>
      <c r="S21" s="112">
        <f>IF($A$12="yes",'Detail Budget'!N$163,0)</f>
        <v>0</v>
      </c>
      <c r="T21" s="112">
        <f>IF($A$12="yes",'Detail Budget'!O$163,0)</f>
        <v>0</v>
      </c>
      <c r="U21" s="110" t="str">
        <f t="shared" si="12"/>
        <v>.</v>
      </c>
      <c r="V21" s="110"/>
      <c r="W21" s="110"/>
      <c r="X21" s="110"/>
      <c r="Y21" s="110"/>
      <c r="Z21" s="110"/>
      <c r="AA21" s="110"/>
      <c r="AB21" s="110"/>
    </row>
    <row r="22" spans="2:28" x14ac:dyDescent="0.25">
      <c r="B22" s="109" t="s">
        <v>134</v>
      </c>
      <c r="C22" s="109">
        <f t="shared" ref="C22:H22" si="23">C6+C20</f>
        <v>186042</v>
      </c>
      <c r="D22" s="109">
        <f t="shared" si="23"/>
        <v>186474</v>
      </c>
      <c r="E22" s="109">
        <f t="shared" si="23"/>
        <v>192066</v>
      </c>
      <c r="F22" s="109">
        <f t="shared" si="23"/>
        <v>197828</v>
      </c>
      <c r="G22" s="109">
        <f t="shared" si="23"/>
        <v>203764</v>
      </c>
      <c r="H22" s="109">
        <f t="shared" si="23"/>
        <v>209877</v>
      </c>
      <c r="I22" s="109"/>
      <c r="J22" s="109">
        <f>SUM(C22:H22)</f>
        <v>1176051</v>
      </c>
      <c r="K22" s="110"/>
      <c r="L22" s="110"/>
      <c r="M22" s="130" t="s">
        <v>135</v>
      </c>
      <c r="N22" s="112">
        <f>IF($A$12="yes",'Detail Budget'!I$164,0)</f>
        <v>0</v>
      </c>
      <c r="O22" s="112">
        <f>IF($A$12="yes",'Detail Budget'!J$164,0)</f>
        <v>0</v>
      </c>
      <c r="P22" s="112">
        <f>IF($A$12="yes",'Detail Budget'!K$164,0)</f>
        <v>0</v>
      </c>
      <c r="Q22" s="112">
        <f>IF($A$12="yes",'Detail Budget'!L$164,0)</f>
        <v>0</v>
      </c>
      <c r="R22" s="112">
        <f>IF($A$12="yes",'Detail Budget'!M$164,0)</f>
        <v>0</v>
      </c>
      <c r="S22" s="112">
        <f>IF($A$12="yes",'Detail Budget'!N$164,0)</f>
        <v>0</v>
      </c>
      <c r="T22" s="112">
        <f>IF($A$12="yes",'Detail Budget'!O$164,0)</f>
        <v>0</v>
      </c>
      <c r="U22" s="110" t="str">
        <f t="shared" si="12"/>
        <v>.</v>
      </c>
      <c r="V22" s="110"/>
      <c r="W22" s="110"/>
      <c r="X22" s="110"/>
      <c r="Y22" s="110"/>
      <c r="Z22" s="110"/>
      <c r="AA22" s="110"/>
      <c r="AB22" s="110"/>
    </row>
    <row r="23" spans="2:28" ht="30" customHeight="1" x14ac:dyDescent="0.25">
      <c r="B23" s="109"/>
      <c r="C23" s="109"/>
      <c r="D23" s="109"/>
      <c r="E23" s="109"/>
      <c r="F23" s="109"/>
      <c r="G23" s="109"/>
      <c r="H23" s="109"/>
      <c r="I23" s="109"/>
      <c r="J23" s="109"/>
      <c r="K23" s="110"/>
      <c r="L23" s="110"/>
      <c r="M23" s="130" t="s">
        <v>136</v>
      </c>
      <c r="N23" s="112">
        <f>IF($A$12="yes",'Detail Budget'!I$165,0)</f>
        <v>0</v>
      </c>
      <c r="O23" s="112">
        <f>IF($A$12="yes",'Detail Budget'!J$165,0)</f>
        <v>0</v>
      </c>
      <c r="P23" s="112">
        <f>IF($A$12="yes",'Detail Budget'!K$165,0)</f>
        <v>0</v>
      </c>
      <c r="Q23" s="112">
        <f>IF($A$12="yes",'Detail Budget'!L$165,0)</f>
        <v>0</v>
      </c>
      <c r="R23" s="112">
        <f>IF($A$12="yes",'Detail Budget'!M$165,0)</f>
        <v>0</v>
      </c>
      <c r="S23" s="112">
        <f>IF($A$12="yes",'Detail Budget'!N$165,0)</f>
        <v>0</v>
      </c>
      <c r="T23" s="112">
        <f>IF($A$12="yes",'Detail Budget'!O$165,0)</f>
        <v>0</v>
      </c>
      <c r="U23" s="110" t="str">
        <f t="shared" si="12"/>
        <v>.</v>
      </c>
      <c r="V23" s="110"/>
      <c r="W23" s="110"/>
      <c r="X23" s="110"/>
      <c r="Y23" s="110"/>
      <c r="Z23" s="110"/>
      <c r="AA23" s="110"/>
      <c r="AB23" s="110"/>
    </row>
    <row r="24" spans="2:28" ht="29.25" customHeight="1" x14ac:dyDescent="0.25">
      <c r="B24" s="953" t="s">
        <v>137</v>
      </c>
      <c r="C24" s="954"/>
      <c r="D24" s="954"/>
      <c r="E24" s="954"/>
      <c r="F24" s="954"/>
      <c r="G24" s="954"/>
      <c r="H24" s="954"/>
      <c r="I24" s="954"/>
      <c r="J24" s="954"/>
      <c r="K24" s="110"/>
      <c r="L24" s="110"/>
      <c r="M24" s="132" t="s">
        <v>138</v>
      </c>
      <c r="N24" s="112">
        <f>IF($A$8="yes",'Detail Budget'!I$158,0)</f>
        <v>0</v>
      </c>
      <c r="O24" s="112">
        <f>IF($A$8="yes",'Detail Budget'!J$158,0)</f>
        <v>0</v>
      </c>
      <c r="P24" s="112">
        <f>IF($A$8="yes",'Detail Budget'!K$158,0)</f>
        <v>0</v>
      </c>
      <c r="Q24" s="112">
        <f>IF($A$8="yes",'Detail Budget'!L$158,0)</f>
        <v>0</v>
      </c>
      <c r="R24" s="112">
        <f>IF($A$8="yes",'Detail Budget'!M$158,0)</f>
        <v>0</v>
      </c>
      <c r="S24" s="112">
        <f>IF($A$8="yes",'Detail Budget'!N$158,0)</f>
        <v>0</v>
      </c>
      <c r="T24" s="112">
        <f>IF($A$8="yes",'Detail Budget'!O$158,0)</f>
        <v>0</v>
      </c>
      <c r="U24" s="110" t="str">
        <f t="shared" si="12"/>
        <v>.</v>
      </c>
      <c r="V24" s="110"/>
      <c r="W24" s="110"/>
      <c r="X24" s="110"/>
      <c r="Y24" s="110"/>
      <c r="Z24" s="110"/>
      <c r="AA24" s="110"/>
      <c r="AB24" s="110"/>
    </row>
    <row r="25" spans="2:28" x14ac:dyDescent="0.25">
      <c r="B25" s="109"/>
      <c r="C25" s="109"/>
      <c r="D25" s="109"/>
      <c r="E25" s="109"/>
      <c r="F25" s="109"/>
      <c r="G25" s="109"/>
      <c r="H25" s="109"/>
      <c r="I25" s="109"/>
      <c r="J25" s="109"/>
      <c r="K25" s="110"/>
      <c r="L25" s="110"/>
      <c r="M25" s="132" t="s">
        <v>139</v>
      </c>
      <c r="N25" s="112">
        <f>IF(N19="","",IF(N19&lt;25000,N19,IF(N19&gt;24999.99,25000,0)))</f>
        <v>0</v>
      </c>
      <c r="O25" s="112">
        <f>IF(N25="","",IF((O19+N25)&gt;24999,(25000-N25),O19))</f>
        <v>0</v>
      </c>
      <c r="P25" s="112">
        <f>IF(OR(N25="",O25=""),"",IF((N25+O25+P19)&gt;24999,(25000-N25-O25),P19))</f>
        <v>0</v>
      </c>
      <c r="Q25" s="112">
        <f>IF(OR(N25="",,O25="",P25=""),"",IF((N25+O25+P25+Q19)&gt;24999,(25000-N25-O25-P25),Q19))</f>
        <v>0</v>
      </c>
      <c r="R25" s="112">
        <f t="shared" ref="Q25:R29" si="24">IF(OR(O25="",,P25="",Q25=""),"",IF((O25+P25+Q25+R19)&gt;24999,(25000-O25-P25-Q25),R19))</f>
        <v>0</v>
      </c>
      <c r="S25" s="112">
        <f>IF(OR(N25="",O25="",P25="",Q25=""),"",IF((N25+O25+P25+Q25+S19+R25)&gt;24999,(25000-N25-O25-P25-Q25-R25),S19))</f>
        <v>0</v>
      </c>
      <c r="T25" s="112">
        <f t="shared" ref="T25:T29" si="25">SUM(N25:S25)</f>
        <v>0</v>
      </c>
      <c r="U25" s="110" t="str">
        <f t="shared" si="12"/>
        <v>.</v>
      </c>
      <c r="V25" s="110"/>
      <c r="W25" s="110"/>
      <c r="X25" s="110"/>
      <c r="Y25" s="110"/>
      <c r="Z25" s="110"/>
      <c r="AA25" s="110"/>
      <c r="AB25" s="110"/>
    </row>
    <row r="26" spans="2:28" x14ac:dyDescent="0.25">
      <c r="B26" s="109"/>
      <c r="C26" s="109"/>
      <c r="D26" s="109"/>
      <c r="E26" s="109"/>
      <c r="F26" s="109"/>
      <c r="G26" s="109"/>
      <c r="H26" s="109"/>
      <c r="I26" s="109"/>
      <c r="J26" s="109"/>
      <c r="K26" s="110"/>
      <c r="L26" s="110"/>
      <c r="M26" s="132" t="s">
        <v>141</v>
      </c>
      <c r="N26" s="112">
        <f t="shared" ref="N26:N29" si="26">IF(N20="","",IF(N20&lt;25000,N20,IF(N20&gt;24999.99,25000,0)))</f>
        <v>0</v>
      </c>
      <c r="O26" s="112">
        <f t="shared" ref="O25:O29" si="27">IF(N26="","",IF((O20+N26)&gt;24999,(25000-N26),O20))</f>
        <v>0</v>
      </c>
      <c r="P26" s="112">
        <f t="shared" ref="P25:P29" si="28">IF(OR(N26="",O26=""),"",IF((N26+O26+P20)&gt;24999,(25000-N26-O26),P20))</f>
        <v>0</v>
      </c>
      <c r="Q26" s="112">
        <f t="shared" si="24"/>
        <v>0</v>
      </c>
      <c r="R26" s="112">
        <f t="shared" si="24"/>
        <v>0</v>
      </c>
      <c r="S26" s="112">
        <f t="shared" ref="S26:S29" si="29">IF(OR(N26="",O26="",P26="",Q26=""),"",IF((N26+O26+P26+Q26+S20+R26)&gt;24999,(25000-N26-O26-P26-Q26-R26),S20))</f>
        <v>0</v>
      </c>
      <c r="T26" s="112">
        <f t="shared" si="25"/>
        <v>0</v>
      </c>
      <c r="U26" s="110" t="str">
        <f t="shared" si="12"/>
        <v>.</v>
      </c>
      <c r="V26" s="110"/>
      <c r="W26" s="110"/>
      <c r="X26" s="110"/>
      <c r="Y26" s="110"/>
      <c r="Z26" s="110"/>
      <c r="AA26" s="110"/>
      <c r="AB26" s="110"/>
    </row>
    <row r="27" spans="2:28" x14ac:dyDescent="0.25">
      <c r="B27" s="124" t="s">
        <v>142</v>
      </c>
      <c r="C27" s="109"/>
      <c r="D27" s="109"/>
      <c r="E27" s="109"/>
      <c r="F27" s="109"/>
      <c r="G27" s="109"/>
      <c r="H27" s="109"/>
      <c r="I27" s="109"/>
      <c r="J27" s="109"/>
      <c r="K27" s="110"/>
      <c r="L27" s="110"/>
      <c r="M27" s="132" t="s">
        <v>143</v>
      </c>
      <c r="N27" s="112">
        <f t="shared" si="26"/>
        <v>0</v>
      </c>
      <c r="O27" s="112">
        <f t="shared" si="27"/>
        <v>0</v>
      </c>
      <c r="P27" s="112">
        <f t="shared" si="28"/>
        <v>0</v>
      </c>
      <c r="Q27" s="112">
        <f t="shared" si="24"/>
        <v>0</v>
      </c>
      <c r="R27" s="112">
        <f t="shared" si="24"/>
        <v>0</v>
      </c>
      <c r="S27" s="112">
        <f t="shared" si="29"/>
        <v>0</v>
      </c>
      <c r="T27" s="112">
        <f t="shared" si="25"/>
        <v>0</v>
      </c>
      <c r="U27" s="110" t="str">
        <f t="shared" si="12"/>
        <v>.</v>
      </c>
      <c r="V27" s="110"/>
      <c r="W27" s="110"/>
      <c r="X27" s="110"/>
      <c r="Y27" s="110"/>
      <c r="Z27" s="110"/>
      <c r="AA27" s="110"/>
      <c r="AB27" s="110"/>
    </row>
    <row r="28" spans="2:28" x14ac:dyDescent="0.25">
      <c r="B28" s="109"/>
      <c r="C28" s="109"/>
      <c r="D28" s="109"/>
      <c r="E28" s="109"/>
      <c r="F28" s="109"/>
      <c r="G28" s="109"/>
      <c r="H28" s="109"/>
      <c r="I28" s="109"/>
      <c r="J28" s="109"/>
      <c r="K28" s="110"/>
      <c r="L28" s="110"/>
      <c r="M28" s="132" t="s">
        <v>144</v>
      </c>
      <c r="N28" s="112">
        <f t="shared" si="26"/>
        <v>0</v>
      </c>
      <c r="O28" s="112">
        <f t="shared" si="27"/>
        <v>0</v>
      </c>
      <c r="P28" s="112">
        <f t="shared" si="28"/>
        <v>0</v>
      </c>
      <c r="Q28" s="112">
        <f t="shared" si="24"/>
        <v>0</v>
      </c>
      <c r="R28" s="112">
        <f t="shared" si="24"/>
        <v>0</v>
      </c>
      <c r="S28" s="112">
        <f t="shared" si="29"/>
        <v>0</v>
      </c>
      <c r="T28" s="112">
        <f t="shared" si="25"/>
        <v>0</v>
      </c>
      <c r="U28" s="110" t="str">
        <f t="shared" si="12"/>
        <v>.</v>
      </c>
      <c r="V28" s="110"/>
      <c r="W28" s="110"/>
      <c r="X28" s="110"/>
      <c r="Y28" s="110"/>
      <c r="Z28" s="110"/>
      <c r="AA28" s="110"/>
      <c r="AB28" s="110"/>
    </row>
    <row r="29" spans="2:28" x14ac:dyDescent="0.25">
      <c r="B29" s="109" t="s">
        <v>145</v>
      </c>
      <c r="C29" s="109">
        <f>C6-SUM('External Subcontracts'!C6,'External Subcontracts'!C13,'External Subcontracts'!C20,'External Subcontracts'!C27,'External Subcontracts'!C34)</f>
        <v>169584</v>
      </c>
      <c r="D29" s="109">
        <f>D6-SUM('External Subcontracts'!D6,'External Subcontracts'!D13,'External Subcontracts'!D20,'External Subcontracts'!D27,'External Subcontracts'!D34)</f>
        <v>169522</v>
      </c>
      <c r="E29" s="109">
        <f>E6-SUM('External Subcontracts'!E6,'External Subcontracts'!E13,'External Subcontracts'!E20,'External Subcontracts'!E27,'External Subcontracts'!E34)</f>
        <v>174605</v>
      </c>
      <c r="F29" s="109">
        <f>F6-SUM('External Subcontracts'!F6,'External Subcontracts'!F13,'External Subcontracts'!F20,'External Subcontracts'!F27,'External Subcontracts'!F34)</f>
        <v>179844</v>
      </c>
      <c r="G29" s="109">
        <f>G6-SUM('External Subcontracts'!G6,'External Subcontracts'!G13,'External Subcontracts'!G20,'External Subcontracts'!G27,'External Subcontracts'!G34)</f>
        <v>185240</v>
      </c>
      <c r="H29" s="109">
        <f>H6-SUM('External Subcontracts'!G6,'External Subcontracts'!G13,'External Subcontracts'!G20,'External Subcontracts'!G27,'External Subcontracts'!G34)</f>
        <v>190797</v>
      </c>
      <c r="I29" s="109"/>
      <c r="J29" s="109">
        <f>SUM(C29:H29)</f>
        <v>1069592</v>
      </c>
      <c r="K29" s="110"/>
      <c r="L29" s="110"/>
      <c r="M29" s="132" t="s">
        <v>146</v>
      </c>
      <c r="N29" s="112">
        <f t="shared" si="26"/>
        <v>0</v>
      </c>
      <c r="O29" s="112">
        <f t="shared" si="27"/>
        <v>0</v>
      </c>
      <c r="P29" s="112">
        <f t="shared" si="28"/>
        <v>0</v>
      </c>
      <c r="Q29" s="112">
        <f t="shared" si="24"/>
        <v>0</v>
      </c>
      <c r="R29" s="112">
        <f t="shared" si="24"/>
        <v>0</v>
      </c>
      <c r="S29" s="112">
        <f t="shared" si="29"/>
        <v>0</v>
      </c>
      <c r="T29" s="112">
        <f t="shared" si="25"/>
        <v>0</v>
      </c>
      <c r="U29" s="110" t="str">
        <f t="shared" si="12"/>
        <v>.</v>
      </c>
      <c r="V29" s="110"/>
      <c r="W29" s="110"/>
      <c r="X29" s="110"/>
      <c r="Y29" s="110"/>
      <c r="Z29" s="110"/>
      <c r="AA29" s="110"/>
      <c r="AB29" s="110"/>
    </row>
    <row r="30" spans="2:28" x14ac:dyDescent="0.25">
      <c r="B30" s="109"/>
      <c r="C30" s="109"/>
      <c r="D30" s="109"/>
      <c r="E30" s="109"/>
      <c r="F30" s="109"/>
      <c r="G30" s="109"/>
      <c r="H30" s="109"/>
      <c r="I30" s="109"/>
      <c r="J30" s="109"/>
      <c r="K30" s="110"/>
      <c r="L30" s="110"/>
      <c r="M30" s="142" t="s">
        <v>148</v>
      </c>
      <c r="N30" s="112">
        <f>N$13-SUM(N$16:N$24)+SUM(N$25:N$29)</f>
        <v>164584</v>
      </c>
      <c r="O30" s="112">
        <f>O$13-SUM(O$16:O$24)+SUM(O$25:O$29)</f>
        <v>169522</v>
      </c>
      <c r="P30" s="112">
        <f>P$13-SUM(P$16:P$24)+SUM(P$25:P$29)</f>
        <v>174605</v>
      </c>
      <c r="Q30" s="112">
        <f t="shared" ref="Q30:S30" si="30">Q$13-SUM(Q$16:Q$24)+SUM(Q$25:Q$29)</f>
        <v>179844</v>
      </c>
      <c r="R30" s="112">
        <f t="shared" si="30"/>
        <v>185240</v>
      </c>
      <c r="S30" s="112">
        <f t="shared" si="30"/>
        <v>190797</v>
      </c>
      <c r="T30" s="112">
        <f>SUM(N30:S30)</f>
        <v>1064592</v>
      </c>
      <c r="U30" s="110" t="str">
        <f>IF(T30=J19,".","error")</f>
        <v>.</v>
      </c>
      <c r="V30" s="110"/>
      <c r="W30" s="110"/>
      <c r="X30" s="110"/>
      <c r="Y30" s="110"/>
      <c r="Z30" s="110"/>
      <c r="AA30" s="110"/>
      <c r="AB30" s="110"/>
    </row>
    <row r="31" spans="2:28" x14ac:dyDescent="0.25">
      <c r="B31" s="109" t="s">
        <v>149</v>
      </c>
      <c r="C31" s="109"/>
      <c r="D31" s="109"/>
      <c r="E31" s="109"/>
      <c r="F31" s="109"/>
      <c r="G31" s="109"/>
      <c r="H31" s="109"/>
      <c r="I31" s="109"/>
      <c r="J31" s="109"/>
      <c r="K31" s="110"/>
      <c r="L31" s="110"/>
      <c r="M31" s="147" t="str">
        <f>IF('Detail Budget'!K4="yes", "Modular Modified Direct Cost","")</f>
        <v/>
      </c>
      <c r="N31" s="148" t="str">
        <f>IF('Detail Budget'!$K$4="Yes",N4,"")</f>
        <v/>
      </c>
      <c r="O31" s="148" t="str">
        <f>IF('Detail Budget'!$K$4="Yes",O4,"")</f>
        <v/>
      </c>
      <c r="P31" s="148" t="str">
        <f>IF('Detail Budget'!$K$4="Yes",P4,"")</f>
        <v/>
      </c>
      <c r="Q31" s="148" t="str">
        <f>IF('Detail Budget'!$K$4="Yes",Q4,"")</f>
        <v/>
      </c>
      <c r="R31" s="148" t="str">
        <f>IF('Detail Budget'!$K$4="Yes",R4,"")</f>
        <v/>
      </c>
      <c r="S31" s="148" t="str">
        <f>IF('Detail Budget'!$K$4="Yes",S4,"")</f>
        <v/>
      </c>
      <c r="T31" s="148" t="str">
        <f>IF('Detail Budget'!$K$4="Yes",T4,"")</f>
        <v/>
      </c>
      <c r="U31" s="110"/>
      <c r="V31" s="110"/>
      <c r="W31" s="110"/>
      <c r="X31" s="110"/>
      <c r="Y31" s="110"/>
      <c r="Z31" s="110"/>
      <c r="AA31" s="110"/>
      <c r="AB31" s="110"/>
    </row>
    <row r="32" spans="2:28" x14ac:dyDescent="0.25">
      <c r="B32" s="109" t="s">
        <v>150</v>
      </c>
      <c r="C32" s="109">
        <f>C29</f>
        <v>169584</v>
      </c>
      <c r="D32" s="109"/>
      <c r="E32" s="109"/>
      <c r="F32" s="109"/>
      <c r="G32" s="109"/>
      <c r="H32" s="109" t="s">
        <v>151</v>
      </c>
      <c r="I32" s="109"/>
      <c r="J32" s="109">
        <f>J29</f>
        <v>1069592</v>
      </c>
      <c r="K32" s="110"/>
      <c r="L32" s="110"/>
      <c r="M32" s="149" t="s">
        <v>152</v>
      </c>
      <c r="N32" s="151">
        <f>'Detail Budget'!I175</f>
        <v>0.1</v>
      </c>
      <c r="O32" s="151">
        <f>'Detail Budget'!J175</f>
        <v>0.1</v>
      </c>
      <c r="P32" s="151">
        <f>'Detail Budget'!K175</f>
        <v>0.1</v>
      </c>
      <c r="Q32" s="151">
        <f>'Detail Budget'!L175</f>
        <v>0.1</v>
      </c>
      <c r="R32" s="151">
        <f>'Detail Budget'!M175</f>
        <v>0.1</v>
      </c>
      <c r="S32" s="151">
        <f>'Detail Budget'!N175</f>
        <v>0.1</v>
      </c>
      <c r="T32" s="116"/>
      <c r="U32" s="110"/>
      <c r="V32" s="110"/>
      <c r="W32" s="110"/>
      <c r="X32" s="110"/>
      <c r="Y32" s="110"/>
      <c r="Z32" s="110"/>
      <c r="AA32" s="110"/>
      <c r="AB32" s="110"/>
    </row>
    <row r="33" spans="2:28" x14ac:dyDescent="0.25">
      <c r="B33" s="109" t="s">
        <v>153</v>
      </c>
      <c r="C33" s="109">
        <f>C22</f>
        <v>186042</v>
      </c>
      <c r="D33" s="109"/>
      <c r="E33" s="109"/>
      <c r="F33" s="109"/>
      <c r="G33" s="109"/>
      <c r="H33" s="109" t="s">
        <v>154</v>
      </c>
      <c r="I33" s="109"/>
      <c r="J33" s="109">
        <f>J22</f>
        <v>1176051</v>
      </c>
      <c r="K33" s="110"/>
      <c r="L33" s="110"/>
      <c r="M33" s="116"/>
      <c r="N33" s="116"/>
      <c r="O33" s="116"/>
      <c r="P33" s="116"/>
      <c r="Q33" s="116"/>
      <c r="R33" s="116"/>
      <c r="S33" s="116"/>
      <c r="T33" s="116"/>
      <c r="U33" s="110" t="str">
        <f t="shared" ref="U33:U38" si="31">IF(T33=SUM(N33:S33),".","error")</f>
        <v>.</v>
      </c>
      <c r="V33" s="123"/>
      <c r="W33" s="110"/>
      <c r="X33" s="110"/>
      <c r="Y33" s="110"/>
      <c r="Z33" s="110"/>
      <c r="AA33" s="110"/>
      <c r="AB33" s="110"/>
    </row>
    <row r="34" spans="2:28" x14ac:dyDescent="0.25">
      <c r="B34" s="109"/>
      <c r="C34" s="109"/>
      <c r="D34" s="109"/>
      <c r="E34" s="109"/>
      <c r="F34" s="109"/>
      <c r="G34" s="109"/>
      <c r="H34" s="109"/>
      <c r="I34" s="109"/>
      <c r="J34" s="109"/>
      <c r="K34" s="110"/>
      <c r="L34" s="110"/>
      <c r="M34" s="142" t="s">
        <v>155</v>
      </c>
      <c r="N34" s="152">
        <f t="shared" ref="N34:S34" si="32">C20</f>
        <v>16458</v>
      </c>
      <c r="O34" s="152">
        <f t="shared" si="32"/>
        <v>16952</v>
      </c>
      <c r="P34" s="152">
        <f t="shared" si="32"/>
        <v>17461</v>
      </c>
      <c r="Q34" s="152">
        <f t="shared" si="32"/>
        <v>17984</v>
      </c>
      <c r="R34" s="152">
        <f t="shared" si="32"/>
        <v>18524</v>
      </c>
      <c r="S34" s="152">
        <f t="shared" si="32"/>
        <v>19080</v>
      </c>
      <c r="T34" s="152">
        <f>J20</f>
        <v>106459</v>
      </c>
      <c r="U34" s="110" t="str">
        <f t="shared" si="31"/>
        <v>.</v>
      </c>
      <c r="V34" s="110"/>
      <c r="W34" s="110"/>
      <c r="X34" s="110"/>
      <c r="Y34" s="110"/>
      <c r="Z34" s="110"/>
      <c r="AA34" s="110"/>
      <c r="AB34" s="110"/>
    </row>
    <row r="35" spans="2:28" x14ac:dyDescent="0.25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53"/>
      <c r="N35" s="154"/>
      <c r="O35" s="154"/>
      <c r="P35" s="154"/>
      <c r="Q35" s="154"/>
      <c r="R35" s="154"/>
      <c r="S35" s="154"/>
      <c r="T35" s="116"/>
      <c r="U35" s="110" t="str">
        <f t="shared" si="31"/>
        <v>.</v>
      </c>
      <c r="V35" s="110"/>
      <c r="W35" s="110"/>
      <c r="X35" s="110"/>
      <c r="Y35" s="110"/>
      <c r="Z35" s="110"/>
      <c r="AA35" s="110"/>
      <c r="AB35" s="110"/>
    </row>
    <row r="36" spans="2:28" x14ac:dyDescent="0.25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32" t="str">
        <f>IF('Detail Budget'!$K$4="Yes","Consortium Indirect (F&amp;A)","")</f>
        <v/>
      </c>
      <c r="N36" s="148" t="str">
        <f>IF('Detail Budget'!$K$4="Yes", SUM('External Subcontracts'!C6,'External Subcontracts'!C13,'External Subcontracts'!C20,'External Subcontracts'!C27,'External Subcontracts'!C34),"")</f>
        <v/>
      </c>
      <c r="O36" s="148" t="str">
        <f>IF('Detail Budget'!$K$4="Yes", SUM('External Subcontracts'!D6,'External Subcontracts'!D13,'External Subcontracts'!D20,'External Subcontracts'!D27,'External Subcontracts'!D34),"")</f>
        <v/>
      </c>
      <c r="P36" s="148" t="str">
        <f>IF('Detail Budget'!$K$4="Yes", SUM('External Subcontracts'!E6,'External Subcontracts'!E13,'External Subcontracts'!E20,'External Subcontracts'!E27,'External Subcontracts'!E34),"")</f>
        <v/>
      </c>
      <c r="Q36" s="148" t="str">
        <f>IF('Detail Budget'!$K$4="Yes", SUM('External Subcontracts'!F6,'External Subcontracts'!F13,'External Subcontracts'!F20,'External Subcontracts'!F27,'External Subcontracts'!F34),"")</f>
        <v/>
      </c>
      <c r="R36" s="148" t="str">
        <f>IF('Detail Budget'!$K$4="Yes", SUM('External Subcontracts'!G6,'External Subcontracts'!G13,'External Subcontracts'!G20,'External Subcontracts'!G27,'External Subcontracts'!G34),"")</f>
        <v/>
      </c>
      <c r="S36" s="148" t="str">
        <f>IF('Detail Budget'!$K$4="Yes", SUM('External Subcontracts'!G6,'External Subcontracts'!G13,'External Subcontracts'!G20,'External Subcontracts'!G27,'External Subcontracts'!G34),"")</f>
        <v/>
      </c>
      <c r="T36" s="148" t="str">
        <f>IF('Detail Budget'!$K$4="Yes", SUM('External Subcontracts'!I6,'External Subcontracts'!I13,'External Subcontracts'!I20,'External Subcontracts'!I27,'External Subcontracts'!I34),"")</f>
        <v/>
      </c>
      <c r="U36" s="110"/>
      <c r="V36" s="110"/>
      <c r="W36" s="110"/>
      <c r="X36" s="110"/>
      <c r="Y36" s="110"/>
      <c r="Z36" s="110"/>
      <c r="AA36" s="110"/>
      <c r="AB36" s="110"/>
    </row>
    <row r="37" spans="2:28" x14ac:dyDescent="0.25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6"/>
      <c r="N37" s="116"/>
      <c r="O37" s="116"/>
      <c r="P37" s="116"/>
      <c r="Q37" s="116"/>
      <c r="R37" s="116"/>
      <c r="S37" s="116"/>
      <c r="T37" s="116"/>
      <c r="U37" s="110" t="str">
        <f t="shared" si="31"/>
        <v>.</v>
      </c>
      <c r="V37" s="110"/>
      <c r="W37" s="110"/>
      <c r="X37" s="110"/>
      <c r="Y37" s="110"/>
      <c r="Z37" s="110"/>
      <c r="AA37" s="110"/>
      <c r="AB37" s="110"/>
    </row>
    <row r="38" spans="2:28" x14ac:dyDescent="0.25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42" t="s">
        <v>156</v>
      </c>
      <c r="N38" s="152">
        <f>IF('Detail Budget'!$K$4="Yes",N31+N34,ROUND((N13+N34),0))</f>
        <v>186042</v>
      </c>
      <c r="O38" s="152">
        <f>IF('Detail Budget'!$K$4="Yes",O31+O34,ROUND((O13+O34),0))</f>
        <v>186474</v>
      </c>
      <c r="P38" s="152">
        <f>IF('Detail Budget'!$K$4="Yes",P31+P34,ROUND((P13+P34),0))</f>
        <v>192066</v>
      </c>
      <c r="Q38" s="152">
        <f>IF('Detail Budget'!$K$4="Yes",Q31+Q34,ROUND((Q13+Q34),0))</f>
        <v>197828</v>
      </c>
      <c r="R38" s="152">
        <f>IF('Detail Budget'!$K$4="Yes",R31+R34,ROUND((R13+R34),0))</f>
        <v>203764</v>
      </c>
      <c r="S38" s="152">
        <f>IF('Detail Budget'!$K$4="Yes",S31+S34,ROUND((S13+S34),0))</f>
        <v>209877</v>
      </c>
      <c r="T38" s="152">
        <f>SUM(N38:S38)</f>
        <v>1176051</v>
      </c>
      <c r="U38" s="110" t="str">
        <f t="shared" si="31"/>
        <v>.</v>
      </c>
      <c r="V38" s="110"/>
      <c r="W38" s="110"/>
      <c r="X38" s="110"/>
      <c r="Y38" s="110"/>
      <c r="Z38" s="110"/>
      <c r="AA38" s="110"/>
      <c r="AB38" s="110"/>
    </row>
    <row r="39" spans="2:28" x14ac:dyDescent="0.25"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</row>
    <row r="40" spans="2:28" x14ac:dyDescent="0.25">
      <c r="B40" s="110"/>
      <c r="C40" s="110"/>
      <c r="D40" s="110"/>
      <c r="E40" s="110"/>
      <c r="F40" s="110"/>
      <c r="G40" s="110"/>
      <c r="H40" s="110"/>
      <c r="I40" s="110"/>
      <c r="J40" s="110"/>
      <c r="K40" s="290"/>
      <c r="L40" s="291"/>
      <c r="M40" s="291"/>
      <c r="N40" s="290"/>
      <c r="O40" s="290"/>
      <c r="P40" s="290"/>
      <c r="Q40" s="290"/>
      <c r="R40" s="290"/>
      <c r="S40" s="290"/>
      <c r="T40" s="290"/>
      <c r="U40" s="110"/>
      <c r="V40" s="110"/>
      <c r="W40" s="110"/>
      <c r="X40" s="110"/>
      <c r="Y40" s="110"/>
      <c r="Z40" s="110"/>
      <c r="AA40" s="110"/>
      <c r="AB40" s="110"/>
    </row>
    <row r="41" spans="2:28" x14ac:dyDescent="0.25">
      <c r="B41" s="110"/>
      <c r="C41" s="110"/>
      <c r="D41" s="110"/>
      <c r="E41" s="110"/>
      <c r="F41" s="110"/>
      <c r="G41" s="110"/>
      <c r="H41" s="110"/>
      <c r="I41" s="110"/>
      <c r="J41" s="110"/>
      <c r="K41" s="290"/>
      <c r="L41" s="290"/>
      <c r="M41" s="131" t="s">
        <v>220</v>
      </c>
      <c r="N41" s="292">
        <f t="shared" ref="N41:S41" si="33">N30+N18+N17+IF(IDC_subkdir="no",N59,0)-IF(IDC_subkdir="no",N51,0)-IF(IDC_tuition="no",N52,0)</f>
        <v>164584</v>
      </c>
      <c r="O41" s="292">
        <f t="shared" si="33"/>
        <v>169522</v>
      </c>
      <c r="P41" s="292">
        <f t="shared" si="33"/>
        <v>174605</v>
      </c>
      <c r="Q41" s="292">
        <f t="shared" si="33"/>
        <v>179844</v>
      </c>
      <c r="R41" s="292">
        <f t="shared" si="33"/>
        <v>185240</v>
      </c>
      <c r="S41" s="292">
        <f t="shared" si="33"/>
        <v>190797</v>
      </c>
      <c r="T41" s="292">
        <f>SUM(N41:S41)</f>
        <v>1064592</v>
      </c>
      <c r="U41" s="110"/>
      <c r="V41" s="110"/>
      <c r="W41" s="110"/>
      <c r="X41" s="110"/>
      <c r="Y41" s="110"/>
      <c r="Z41" s="110"/>
      <c r="AA41" s="110"/>
      <c r="AB41" s="110"/>
    </row>
    <row r="42" spans="2:28" x14ac:dyDescent="0.25">
      <c r="B42" s="110"/>
      <c r="C42" s="110"/>
      <c r="D42" s="110"/>
      <c r="E42" s="110"/>
      <c r="F42" s="110"/>
      <c r="G42" s="110"/>
      <c r="H42" s="110"/>
      <c r="I42" s="110"/>
      <c r="J42" s="110"/>
      <c r="K42" s="290"/>
      <c r="L42" s="290"/>
      <c r="M42" s="290" t="s">
        <v>294</v>
      </c>
      <c r="N42" s="292">
        <f>ROUND(N32*N41,0)</f>
        <v>16458</v>
      </c>
      <c r="O42" s="292">
        <f t="shared" ref="O42:S42" si="34">ROUND(O32*O41,0)</f>
        <v>16952</v>
      </c>
      <c r="P42" s="292">
        <f t="shared" si="34"/>
        <v>17461</v>
      </c>
      <c r="Q42" s="292">
        <f t="shared" si="34"/>
        <v>17984</v>
      </c>
      <c r="R42" s="292">
        <f t="shared" ref="R42" si="35">ROUND(R32*R41,0)</f>
        <v>18524</v>
      </c>
      <c r="S42" s="292">
        <f t="shared" si="34"/>
        <v>19080</v>
      </c>
      <c r="T42" s="292">
        <f>SUM(N42:S42)</f>
        <v>106459</v>
      </c>
      <c r="U42" s="110"/>
      <c r="V42" s="110"/>
      <c r="W42" s="110"/>
      <c r="X42" s="110"/>
      <c r="Y42" s="110"/>
      <c r="Z42" s="110"/>
      <c r="AA42" s="110"/>
      <c r="AB42" s="110"/>
    </row>
    <row r="43" spans="2:28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</row>
    <row r="44" spans="2:28" x14ac:dyDescent="0.2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</row>
    <row r="45" spans="2:28" x14ac:dyDescent="0.25"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28" t="s">
        <v>126</v>
      </c>
      <c r="N45" s="110">
        <f>IF($A$9="no",'Detail Budget'!I$79,0)</f>
        <v>0</v>
      </c>
      <c r="O45" s="110">
        <f>IF($A$9="no",'Detail Budget'!J$79,0)</f>
        <v>0</v>
      </c>
      <c r="P45" s="110">
        <f>IF($A$9="no",'Detail Budget'!K$79,0)</f>
        <v>0</v>
      </c>
      <c r="Q45" s="110">
        <f>IF($A$9="no",'Detail Budget'!L$79,0)</f>
        <v>0</v>
      </c>
      <c r="R45" s="110">
        <f>IF($A$9="no",'Detail Budget'!M$79,0)</f>
        <v>0</v>
      </c>
      <c r="S45" s="110">
        <f>IF($A$9="no",'Detail Budget'!N$79,0)</f>
        <v>0</v>
      </c>
      <c r="T45" s="110">
        <f>IF($A$9="no",'Detail Budget'!O$79,0)</f>
        <v>0</v>
      </c>
      <c r="U45" s="110">
        <f>IF('Internal Subawards'!$G4="yes",'Internal Subawards'!I17+'Internal Subawards'!I12+'Internal Subawards'!I10,0)+IF('Internal Subawards'!$O4="yes",'Internal Subawards'!Q17+'Internal Subawards'!Q12+'Internal Subawards'!Q10,0)+IF('Internal Subawards'!$G73="yes",'Internal Subawards'!I85+'Internal Subawards'!I81+'Internal Subawards'!I79,0)+IF('Internal Subawards'!$O73="yes",'Internal Subawards'!Q85+'Internal Subawards'!Q81+'Internal Subawards'!Q79,0)+IF('Internal Subawards'!$G90="yes",'Internal Subawards'!I102+'Internal Subawards'!I98+'Internal Subawards'!I96,0)+IF('Internal Subawards'!$O90="yes",'Internal Subawards'!Q102+'Internal Subawards'!Q96+'Internal Subawards'!Q98,0)</f>
        <v>0</v>
      </c>
      <c r="V45" s="110"/>
      <c r="W45" s="110"/>
      <c r="X45" s="110"/>
      <c r="Y45" s="110"/>
      <c r="Z45" s="110"/>
      <c r="AA45" s="110"/>
      <c r="AB45" s="110"/>
    </row>
    <row r="46" spans="2:28" s="534" customFormat="1" x14ac:dyDescent="0.25"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28" t="s">
        <v>130</v>
      </c>
      <c r="N46" s="570">
        <f>IF($A$12="no",'Detail Budget'!I$161,0)</f>
        <v>0</v>
      </c>
      <c r="O46" s="570">
        <f>IF($A$12="no",'Detail Budget'!J$161,0)</f>
        <v>0</v>
      </c>
      <c r="P46" s="570">
        <f>IF($A$12="no",'Detail Budget'!K$161,0)</f>
        <v>0</v>
      </c>
      <c r="Q46" s="570">
        <f>IF($A$12="no",'Detail Budget'!L$161,0)</f>
        <v>0</v>
      </c>
      <c r="R46" s="570">
        <f>IF($A$12="no",'Detail Budget'!M$161,0)</f>
        <v>0</v>
      </c>
      <c r="S46" s="570">
        <f>IF($A$12="no",'Detail Budget'!N$161,0)</f>
        <v>0</v>
      </c>
      <c r="T46" s="570">
        <f>IF($A$12="no",'Detail Budget'!O$161,0)</f>
        <v>0</v>
      </c>
      <c r="U46" s="570">
        <f>IF($A$12="no",'Detail Budget'!P$161,0)</f>
        <v>0</v>
      </c>
      <c r="V46" s="110"/>
      <c r="W46" s="110"/>
      <c r="X46" s="110"/>
      <c r="Y46" s="110"/>
      <c r="Z46" s="110"/>
      <c r="AA46" s="110"/>
      <c r="AB46" s="110"/>
    </row>
    <row r="47" spans="2:28" s="566" customFormat="1" x14ac:dyDescent="0.25"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28" t="s">
        <v>132</v>
      </c>
      <c r="N47" s="570">
        <f>IF($A$12="no",'Detail Budget'!I$162,0)</f>
        <v>0</v>
      </c>
      <c r="O47" s="570">
        <f>IF($A$12="no",'Detail Budget'!J$162,0)</f>
        <v>0</v>
      </c>
      <c r="P47" s="570">
        <f>IF($A$12="no",'Detail Budget'!K$162,0)</f>
        <v>0</v>
      </c>
      <c r="Q47" s="570">
        <f>IF($A$12="no",'Detail Budget'!L$162,0)</f>
        <v>0</v>
      </c>
      <c r="R47" s="570">
        <f>IF($A$12="no",'Detail Budget'!M$162,0)</f>
        <v>0</v>
      </c>
      <c r="S47" s="570">
        <f>IF($A$12="no",'Detail Budget'!N$162,0)</f>
        <v>0</v>
      </c>
      <c r="T47" s="570">
        <f>IF($A$12="no",'Detail Budget'!O$162,0)</f>
        <v>0</v>
      </c>
      <c r="U47" s="570">
        <f>IF($A$12="no",'Detail Budget'!P$162,0)</f>
        <v>0</v>
      </c>
      <c r="V47" s="110"/>
      <c r="W47" s="110"/>
      <c r="X47" s="110"/>
      <c r="Y47" s="110"/>
      <c r="Z47" s="110"/>
      <c r="AA47" s="110"/>
      <c r="AB47" s="110"/>
    </row>
    <row r="48" spans="2:28" s="566" customFormat="1" x14ac:dyDescent="0.25"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604" t="s">
        <v>133</v>
      </c>
      <c r="N48" s="570">
        <f>IF($A$12="no",'Detail Budget'!I$163,0)</f>
        <v>0</v>
      </c>
      <c r="O48" s="570">
        <f>IF($A$12="no",'Detail Budget'!J$163,0)</f>
        <v>0</v>
      </c>
      <c r="P48" s="570">
        <f>IF($A$12="no",'Detail Budget'!K$163,0)</f>
        <v>0</v>
      </c>
      <c r="Q48" s="570">
        <f>IF($A$12="no",'Detail Budget'!L$163,0)</f>
        <v>0</v>
      </c>
      <c r="R48" s="570">
        <f>IF($A$12="no",'Detail Budget'!M$163,0)</f>
        <v>0</v>
      </c>
      <c r="S48" s="570">
        <f>IF($A$12="no",'Detail Budget'!N$163,0)</f>
        <v>0</v>
      </c>
      <c r="T48" s="570">
        <f>IF($A$12="no",'Detail Budget'!O$163,0)</f>
        <v>0</v>
      </c>
      <c r="U48" s="570">
        <f>IF($A$12="no",'Detail Budget'!P$163,0)</f>
        <v>0</v>
      </c>
      <c r="V48" s="110"/>
      <c r="W48" s="110"/>
      <c r="X48" s="110"/>
      <c r="Y48" s="110"/>
      <c r="Z48" s="110"/>
      <c r="AA48" s="110"/>
      <c r="AB48" s="110"/>
    </row>
    <row r="49" spans="2:28" x14ac:dyDescent="0.25"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604" t="s">
        <v>135</v>
      </c>
      <c r="N49" s="110">
        <f>IF($A$12="no",'Detail Budget'!I$164,0)</f>
        <v>0</v>
      </c>
      <c r="O49" s="110">
        <f>IF($A$12="no",'Detail Budget'!J$164,0)</f>
        <v>0</v>
      </c>
      <c r="P49" s="110">
        <f>IF($A$12="no",'Detail Budget'!K$164,0)</f>
        <v>0</v>
      </c>
      <c r="Q49" s="110">
        <f>IF($A$12="no",'Detail Budget'!L$164,0)</f>
        <v>0</v>
      </c>
      <c r="R49" s="110">
        <f>IF($A$12="no",'Detail Budget'!M$164,0)</f>
        <v>0</v>
      </c>
      <c r="S49" s="110">
        <f>IF($A$12="no",'Detail Budget'!N$164,0)</f>
        <v>0</v>
      </c>
      <c r="T49" s="110">
        <f>IF($A$12="no",'Detail Budget'!O$164,0)</f>
        <v>0</v>
      </c>
      <c r="U49" s="110">
        <f>IF($A$12="no",'Detail Budget'!P$164,0)</f>
        <v>0</v>
      </c>
      <c r="V49" s="110"/>
      <c r="W49" s="110"/>
      <c r="X49" s="110"/>
      <c r="Y49" s="110"/>
      <c r="Z49" s="110"/>
      <c r="AA49" s="110"/>
      <c r="AB49" s="110"/>
    </row>
    <row r="50" spans="2:28" x14ac:dyDescent="0.25"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604" t="s">
        <v>136</v>
      </c>
      <c r="N50" s="110">
        <f>IF($A$12="no",'Detail Budget'!I$165,0)</f>
        <v>0</v>
      </c>
      <c r="O50" s="110">
        <f>IF($A$12="no",'Detail Budget'!J$165,0)</f>
        <v>0</v>
      </c>
      <c r="P50" s="110">
        <f>IF($A$12="no",'Detail Budget'!K$165,0)</f>
        <v>0</v>
      </c>
      <c r="Q50" s="110">
        <f>IF($A$12="no",'Detail Budget'!L$165,0)</f>
        <v>0</v>
      </c>
      <c r="R50" s="110">
        <f>IF($A$12="no",'Detail Budget'!M$165,0)</f>
        <v>0</v>
      </c>
      <c r="S50" s="110">
        <f>IF($A$12="no",'Detail Budget'!N$165,0)</f>
        <v>0</v>
      </c>
      <c r="T50" s="110">
        <f>IF($A$12="no",'Detail Budget'!O$165,0)</f>
        <v>0</v>
      </c>
      <c r="U50" s="110">
        <f>IF($A$12="no",'Detail Budget'!P$165,0)</f>
        <v>0</v>
      </c>
      <c r="V50" s="110"/>
      <c r="W50" s="110"/>
      <c r="X50" s="110"/>
      <c r="Y50" s="110"/>
      <c r="Z50" s="110"/>
      <c r="AA50" s="110"/>
      <c r="AB50" s="110"/>
    </row>
    <row r="51" spans="2:28" x14ac:dyDescent="0.25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604" t="s">
        <v>295</v>
      </c>
      <c r="N51" s="570">
        <f>SUM(N46:N50)</f>
        <v>0</v>
      </c>
      <c r="O51" s="570">
        <f t="shared" ref="O51:U51" si="36">SUM(O46:O50)</f>
        <v>0</v>
      </c>
      <c r="P51" s="570">
        <f t="shared" si="36"/>
        <v>0</v>
      </c>
      <c r="Q51" s="570">
        <f t="shared" si="36"/>
        <v>0</v>
      </c>
      <c r="R51" s="570">
        <f t="shared" ref="R51" si="37">SUM(R46:R50)</f>
        <v>0</v>
      </c>
      <c r="S51" s="570">
        <f t="shared" si="36"/>
        <v>0</v>
      </c>
      <c r="T51" s="570">
        <f t="shared" si="36"/>
        <v>0</v>
      </c>
      <c r="U51" s="570">
        <f t="shared" si="36"/>
        <v>0</v>
      </c>
      <c r="V51" s="110"/>
      <c r="W51" s="110"/>
      <c r="X51" s="110"/>
      <c r="Y51" s="110"/>
      <c r="Z51" s="110"/>
      <c r="AA51" s="110"/>
      <c r="AB51" s="110"/>
    </row>
    <row r="52" spans="2:28" x14ac:dyDescent="0.25"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34" t="s">
        <v>138</v>
      </c>
      <c r="N52" s="110">
        <f>IF($A$8="no",'Detail Budget'!I$158,0)</f>
        <v>0</v>
      </c>
      <c r="O52" s="110">
        <f>IF($A$8="no",'Detail Budget'!J$158,0)</f>
        <v>0</v>
      </c>
      <c r="P52" s="110">
        <f>IF($A$8="no",'Detail Budget'!K$158,0)</f>
        <v>0</v>
      </c>
      <c r="Q52" s="110">
        <f>IF($A$8="no",'Detail Budget'!L$158,0)</f>
        <v>0</v>
      </c>
      <c r="R52" s="110">
        <f>IF($A$8="no",'Detail Budget'!M$158,0)</f>
        <v>0</v>
      </c>
      <c r="S52" s="110">
        <f>IF($A$8="no",'Detail Budget'!N$158,0)</f>
        <v>0</v>
      </c>
      <c r="T52" s="110">
        <f>IF($A$8="no",'Detail Budget'!O$158,0)</f>
        <v>0</v>
      </c>
      <c r="U52" s="110">
        <f>IF($A$8="no",'Detail Budget'!P$158,0)</f>
        <v>0</v>
      </c>
      <c r="V52" s="110"/>
      <c r="W52" s="110"/>
      <c r="X52" s="110"/>
      <c r="Y52" s="110"/>
      <c r="Z52" s="110"/>
      <c r="AA52" s="110"/>
      <c r="AB52" s="110"/>
    </row>
    <row r="53" spans="2:28" x14ac:dyDescent="0.25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34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</row>
    <row r="54" spans="2:28" x14ac:dyDescent="0.25"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34" t="s">
        <v>139</v>
      </c>
      <c r="N54" s="110">
        <f>IF(N46="","",IF(N46&lt;25000,N46,IF(N46&gt;24999.99,25000,0)))</f>
        <v>0</v>
      </c>
      <c r="O54" s="110">
        <f t="shared" ref="O54:U54" si="38">IF(O46="","",IF(O46&lt;25000,O46,IF(O46&gt;24999.99,25000,0)))</f>
        <v>0</v>
      </c>
      <c r="P54" s="110">
        <f t="shared" si="38"/>
        <v>0</v>
      </c>
      <c r="Q54" s="110">
        <f t="shared" si="38"/>
        <v>0</v>
      </c>
      <c r="R54" s="110">
        <f t="shared" ref="R54" si="39">IF(R46="","",IF(R46&lt;25000,R46,IF(R46&gt;24999.99,25000,0)))</f>
        <v>0</v>
      </c>
      <c r="S54" s="110">
        <f t="shared" si="38"/>
        <v>0</v>
      </c>
      <c r="T54" s="110">
        <f>SUM(N54:S54)</f>
        <v>0</v>
      </c>
      <c r="U54" s="110">
        <f t="shared" si="38"/>
        <v>0</v>
      </c>
      <c r="V54" s="110"/>
      <c r="W54" s="110"/>
      <c r="X54" s="110"/>
      <c r="Y54" s="110"/>
      <c r="Z54" s="110"/>
      <c r="AA54" s="110"/>
      <c r="AB54" s="110"/>
    </row>
    <row r="55" spans="2:28" x14ac:dyDescent="0.25"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34" t="s">
        <v>141</v>
      </c>
      <c r="N55" s="110">
        <f>IF(N47="","",IF(N47&lt;25000,N47,IF(N47&gt;24999.99,25000,0)))</f>
        <v>0</v>
      </c>
      <c r="O55" s="110">
        <f t="shared" ref="O55:U55" si="40">IF(O47="","",IF(O47&lt;25000,O47,IF(O47&gt;24999.99,25000,0)))</f>
        <v>0</v>
      </c>
      <c r="P55" s="110">
        <f t="shared" si="40"/>
        <v>0</v>
      </c>
      <c r="Q55" s="110">
        <f t="shared" si="40"/>
        <v>0</v>
      </c>
      <c r="R55" s="110">
        <f t="shared" ref="R55" si="41">IF(R47="","",IF(R47&lt;25000,R47,IF(R47&gt;24999.99,25000,0)))</f>
        <v>0</v>
      </c>
      <c r="S55" s="110">
        <f t="shared" si="40"/>
        <v>0</v>
      </c>
      <c r="T55" s="110">
        <f t="shared" ref="T55:T59" si="42">SUM(N55:S55)</f>
        <v>0</v>
      </c>
      <c r="U55" s="110">
        <f t="shared" si="40"/>
        <v>0</v>
      </c>
      <c r="V55" s="110"/>
      <c r="W55" s="110"/>
      <c r="X55" s="110"/>
      <c r="Y55" s="110"/>
      <c r="Z55" s="110"/>
      <c r="AA55" s="110"/>
      <c r="AB55" s="110"/>
    </row>
    <row r="56" spans="2:28" x14ac:dyDescent="0.25"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34" t="s">
        <v>143</v>
      </c>
      <c r="N56" s="110">
        <f>IF(N48="","",IF(N48&lt;25000,N48,IF(N48&gt;24999.99,25000,0)))</f>
        <v>0</v>
      </c>
      <c r="O56" s="110">
        <f t="shared" ref="O56:U56" si="43">IF(O48="","",IF(O48&lt;25000,O48,IF(O48&gt;24999.99,25000,0)))</f>
        <v>0</v>
      </c>
      <c r="P56" s="110">
        <f t="shared" si="43"/>
        <v>0</v>
      </c>
      <c r="Q56" s="110">
        <f t="shared" si="43"/>
        <v>0</v>
      </c>
      <c r="R56" s="110">
        <f t="shared" ref="R56" si="44">IF(R48="","",IF(R48&lt;25000,R48,IF(R48&gt;24999.99,25000,0)))</f>
        <v>0</v>
      </c>
      <c r="S56" s="110">
        <f t="shared" si="43"/>
        <v>0</v>
      </c>
      <c r="T56" s="110">
        <f t="shared" si="42"/>
        <v>0</v>
      </c>
      <c r="U56" s="110">
        <f t="shared" si="43"/>
        <v>0</v>
      </c>
      <c r="V56" s="110"/>
      <c r="W56" s="110"/>
      <c r="X56" s="110"/>
      <c r="Y56" s="110"/>
      <c r="Z56" s="110"/>
      <c r="AA56" s="110"/>
      <c r="AB56" s="110"/>
    </row>
    <row r="57" spans="2:28" x14ac:dyDescent="0.25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34" t="s">
        <v>144</v>
      </c>
      <c r="N57" s="110">
        <f>IF(N49="","",IF(N49&lt;25000,N49,IF(N49&gt;24999.99,25000,0)))</f>
        <v>0</v>
      </c>
      <c r="O57" s="110">
        <f t="shared" ref="O57:U57" si="45">IF(O49="","",IF(O49&lt;25000,O49,IF(O49&gt;24999.99,25000,0)))</f>
        <v>0</v>
      </c>
      <c r="P57" s="110">
        <f t="shared" si="45"/>
        <v>0</v>
      </c>
      <c r="Q57" s="110">
        <f t="shared" si="45"/>
        <v>0</v>
      </c>
      <c r="R57" s="110">
        <f t="shared" ref="R57" si="46">IF(R49="","",IF(R49&lt;25000,R49,IF(R49&gt;24999.99,25000,0)))</f>
        <v>0</v>
      </c>
      <c r="S57" s="110">
        <f t="shared" si="45"/>
        <v>0</v>
      </c>
      <c r="T57" s="110">
        <f t="shared" si="42"/>
        <v>0</v>
      </c>
      <c r="U57" s="110">
        <f t="shared" si="45"/>
        <v>0</v>
      </c>
      <c r="V57" s="110"/>
      <c r="W57" s="110"/>
      <c r="X57" s="110"/>
      <c r="Y57" s="110"/>
      <c r="Z57" s="110"/>
      <c r="AA57" s="110"/>
      <c r="AB57" s="110"/>
    </row>
    <row r="58" spans="2:28" x14ac:dyDescent="0.25"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34" t="s">
        <v>146</v>
      </c>
      <c r="N58" s="110">
        <f>IF(N50="","",IF(N50&lt;25000,N50,IF(N50&gt;24999.99,25000,0)))</f>
        <v>0</v>
      </c>
      <c r="O58" s="110">
        <f t="shared" ref="O58:U58" si="47">IF(O50="","",IF(O50&lt;25000,O50,IF(O50&gt;24999.99,25000,0)))</f>
        <v>0</v>
      </c>
      <c r="P58" s="110">
        <f t="shared" si="47"/>
        <v>0</v>
      </c>
      <c r="Q58" s="110">
        <f t="shared" si="47"/>
        <v>0</v>
      </c>
      <c r="R58" s="110">
        <f t="shared" ref="R58" si="48">IF(R50="","",IF(R50&lt;25000,R50,IF(R50&gt;24999.99,25000,0)))</f>
        <v>0</v>
      </c>
      <c r="S58" s="110">
        <f t="shared" si="47"/>
        <v>0</v>
      </c>
      <c r="T58" s="110">
        <f t="shared" si="42"/>
        <v>0</v>
      </c>
      <c r="U58" s="110">
        <f t="shared" si="47"/>
        <v>0</v>
      </c>
      <c r="V58" s="110"/>
      <c r="W58" s="110"/>
      <c r="X58" s="110"/>
      <c r="Y58" s="110"/>
      <c r="Z58" s="110"/>
      <c r="AA58" s="110"/>
      <c r="AB58" s="110"/>
    </row>
    <row r="59" spans="2:28" x14ac:dyDescent="0.25"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290" t="s">
        <v>296</v>
      </c>
      <c r="N59" s="110">
        <f>SUM(N54:N58)</f>
        <v>0</v>
      </c>
      <c r="O59" s="110">
        <f t="shared" ref="O59:U59" si="49">SUM(O54:O58)</f>
        <v>0</v>
      </c>
      <c r="P59" s="110">
        <f t="shared" si="49"/>
        <v>0</v>
      </c>
      <c r="Q59" s="110">
        <f t="shared" si="49"/>
        <v>0</v>
      </c>
      <c r="R59" s="110">
        <f t="shared" ref="R59" si="50">SUM(R54:R58)</f>
        <v>0</v>
      </c>
      <c r="S59" s="110">
        <f t="shared" si="49"/>
        <v>0</v>
      </c>
      <c r="T59" s="110">
        <f t="shared" si="42"/>
        <v>0</v>
      </c>
      <c r="U59" s="110">
        <f t="shared" si="49"/>
        <v>0</v>
      </c>
      <c r="V59" s="110"/>
      <c r="W59" s="110"/>
      <c r="X59" s="110"/>
      <c r="Y59" s="110"/>
      <c r="Z59" s="110"/>
      <c r="AA59" s="110"/>
      <c r="AB59" s="110"/>
    </row>
    <row r="60" spans="2:28" x14ac:dyDescent="0.25"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</row>
    <row r="61" spans="2:28" x14ac:dyDescent="0.25"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</row>
    <row r="62" spans="2:28" x14ac:dyDescent="0.25"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</row>
    <row r="63" spans="2:28" x14ac:dyDescent="0.25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</row>
    <row r="64" spans="2:28" x14ac:dyDescent="0.25"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</row>
    <row r="65" spans="2:28" x14ac:dyDescent="0.25"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</row>
    <row r="66" spans="2:28" x14ac:dyDescent="0.25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</row>
    <row r="67" spans="2:28" x14ac:dyDescent="0.25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</row>
    <row r="68" spans="2:28" x14ac:dyDescent="0.25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</row>
    <row r="69" spans="2:28" x14ac:dyDescent="0.25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</row>
    <row r="70" spans="2:28" x14ac:dyDescent="0.25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</row>
    <row r="71" spans="2:28" x14ac:dyDescent="0.25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</row>
    <row r="72" spans="2:28" x14ac:dyDescent="0.25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</row>
    <row r="73" spans="2:28" x14ac:dyDescent="0.25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</row>
    <row r="74" spans="2:28" x14ac:dyDescent="0.25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</row>
    <row r="75" spans="2:28" x14ac:dyDescent="0.25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</row>
    <row r="76" spans="2:28" x14ac:dyDescent="0.25"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</row>
    <row r="77" spans="2:28" x14ac:dyDescent="0.25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</row>
    <row r="78" spans="2:28" x14ac:dyDescent="0.25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</row>
    <row r="79" spans="2:28" x14ac:dyDescent="0.25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</row>
    <row r="80" spans="2:28" x14ac:dyDescent="0.25"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</row>
    <row r="81" spans="2:28" x14ac:dyDescent="0.25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</row>
    <row r="82" spans="2:28" x14ac:dyDescent="0.25"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</row>
    <row r="83" spans="2:28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</row>
    <row r="84" spans="2:28" x14ac:dyDescent="0.25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</row>
    <row r="85" spans="2:28" x14ac:dyDescent="0.25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</row>
    <row r="86" spans="2:28" x14ac:dyDescent="0.25"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</row>
    <row r="87" spans="2:28" x14ac:dyDescent="0.25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</row>
    <row r="88" spans="2:28" x14ac:dyDescent="0.25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</row>
    <row r="89" spans="2:28" x14ac:dyDescent="0.25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</row>
    <row r="90" spans="2:28" x14ac:dyDescent="0.25"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</row>
    <row r="91" spans="2:28" x14ac:dyDescent="0.25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</row>
    <row r="92" spans="2:28" x14ac:dyDescent="0.25"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</row>
    <row r="93" spans="2:28" x14ac:dyDescent="0.25"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</row>
    <row r="94" spans="2:28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</row>
    <row r="95" spans="2:28" x14ac:dyDescent="0.25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</row>
    <row r="96" spans="2:28" x14ac:dyDescent="0.25"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</row>
    <row r="97" spans="2:28" x14ac:dyDescent="0.25"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</row>
    <row r="98" spans="2:28" x14ac:dyDescent="0.25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</row>
    <row r="99" spans="2:28" x14ac:dyDescent="0.25"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</row>
    <row r="100" spans="2:28" x14ac:dyDescent="0.25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</row>
    <row r="101" spans="2:28" x14ac:dyDescent="0.25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</row>
    <row r="102" spans="2:28" x14ac:dyDescent="0.25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</row>
    <row r="103" spans="2:28" x14ac:dyDescent="0.25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</row>
    <row r="104" spans="2:28" x14ac:dyDescent="0.25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</row>
    <row r="105" spans="2:28" x14ac:dyDescent="0.25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</row>
    <row r="106" spans="2:28" x14ac:dyDescent="0.25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</row>
    <row r="107" spans="2:28" x14ac:dyDescent="0.2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</row>
    <row r="108" spans="2:28" x14ac:dyDescent="0.25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</row>
    <row r="109" spans="2:28" x14ac:dyDescent="0.25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</row>
    <row r="110" spans="2:28" x14ac:dyDescent="0.25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</row>
    <row r="111" spans="2:28" x14ac:dyDescent="0.25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</row>
    <row r="112" spans="2:28" x14ac:dyDescent="0.25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</row>
    <row r="113" spans="2:28" x14ac:dyDescent="0.25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</row>
    <row r="114" spans="2:28" x14ac:dyDescent="0.25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</row>
    <row r="115" spans="2:28" x14ac:dyDescent="0.25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</row>
    <row r="116" spans="2:28" x14ac:dyDescent="0.25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</row>
    <row r="117" spans="2:28" x14ac:dyDescent="0.25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</row>
    <row r="118" spans="2:28" x14ac:dyDescent="0.25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</row>
    <row r="119" spans="2:28" x14ac:dyDescent="0.2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</row>
    <row r="120" spans="2:28" x14ac:dyDescent="0.25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</row>
    <row r="121" spans="2:28" x14ac:dyDescent="0.25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</row>
    <row r="122" spans="2:28" x14ac:dyDescent="0.2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</row>
    <row r="123" spans="2:28" x14ac:dyDescent="0.25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</row>
    <row r="124" spans="2:28" x14ac:dyDescent="0.25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</row>
    <row r="125" spans="2:28" x14ac:dyDescent="0.25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</row>
    <row r="126" spans="2:28" x14ac:dyDescent="0.25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</row>
    <row r="127" spans="2:28" x14ac:dyDescent="0.2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</row>
    <row r="128" spans="2:28" x14ac:dyDescent="0.2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</row>
    <row r="129" spans="2:28" x14ac:dyDescent="0.25"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</row>
    <row r="130" spans="2:28" x14ac:dyDescent="0.25"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</row>
    <row r="131" spans="2:28" x14ac:dyDescent="0.25"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</row>
    <row r="132" spans="2:28" x14ac:dyDescent="0.25"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</row>
    <row r="133" spans="2:28" x14ac:dyDescent="0.25"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</row>
    <row r="134" spans="2:28" x14ac:dyDescent="0.25"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</row>
    <row r="135" spans="2:28" x14ac:dyDescent="0.25"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</row>
    <row r="136" spans="2:28" x14ac:dyDescent="0.25"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</row>
    <row r="137" spans="2:28" x14ac:dyDescent="0.25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</row>
    <row r="138" spans="2:28" x14ac:dyDescent="0.25"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</row>
    <row r="139" spans="2:28" x14ac:dyDescent="0.25"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</row>
    <row r="140" spans="2:28" x14ac:dyDescent="0.25"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</row>
    <row r="141" spans="2:28" x14ac:dyDescent="0.25"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</row>
    <row r="142" spans="2:28" x14ac:dyDescent="0.25"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</row>
    <row r="143" spans="2:28" x14ac:dyDescent="0.25"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</row>
    <row r="144" spans="2:28" x14ac:dyDescent="0.25"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</row>
    <row r="145" spans="2:28" x14ac:dyDescent="0.25"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</row>
    <row r="146" spans="2:28" x14ac:dyDescent="0.25"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</row>
    <row r="147" spans="2:28" x14ac:dyDescent="0.25"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</row>
    <row r="148" spans="2:28" x14ac:dyDescent="0.25"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</row>
    <row r="149" spans="2:28" x14ac:dyDescent="0.25"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</row>
    <row r="150" spans="2:28" x14ac:dyDescent="0.25"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</row>
    <row r="151" spans="2:28" x14ac:dyDescent="0.25"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</row>
    <row r="152" spans="2:28" x14ac:dyDescent="0.25"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</row>
    <row r="153" spans="2:28" x14ac:dyDescent="0.25"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</row>
    <row r="154" spans="2:28" x14ac:dyDescent="0.25"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</row>
    <row r="155" spans="2:28" x14ac:dyDescent="0.25"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</row>
    <row r="156" spans="2:28" x14ac:dyDescent="0.25"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</row>
    <row r="157" spans="2:28" x14ac:dyDescent="0.25"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</row>
    <row r="158" spans="2:28" x14ac:dyDescent="0.25"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</row>
    <row r="159" spans="2:28" x14ac:dyDescent="0.25"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</row>
    <row r="160" spans="2:28" x14ac:dyDescent="0.25"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</row>
    <row r="161" spans="2:28" x14ac:dyDescent="0.25"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</row>
    <row r="162" spans="2:28" x14ac:dyDescent="0.25"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</row>
    <row r="163" spans="2:28" x14ac:dyDescent="0.25"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</row>
    <row r="164" spans="2:28" x14ac:dyDescent="0.25"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</row>
    <row r="165" spans="2:28" x14ac:dyDescent="0.25"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</row>
    <row r="166" spans="2:28" x14ac:dyDescent="0.25"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</row>
    <row r="167" spans="2:28" x14ac:dyDescent="0.25"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</row>
    <row r="168" spans="2:28" x14ac:dyDescent="0.25"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</row>
    <row r="169" spans="2:28" x14ac:dyDescent="0.25"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</row>
    <row r="170" spans="2:28" x14ac:dyDescent="0.25"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</row>
    <row r="171" spans="2:28" x14ac:dyDescent="0.25"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</row>
    <row r="172" spans="2:28" x14ac:dyDescent="0.25"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</row>
    <row r="173" spans="2:28" x14ac:dyDescent="0.25"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</row>
    <row r="174" spans="2:28" x14ac:dyDescent="0.25"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</row>
    <row r="175" spans="2:28" x14ac:dyDescent="0.25"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</row>
    <row r="176" spans="2:28" x14ac:dyDescent="0.25"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</row>
    <row r="177" spans="2:28" x14ac:dyDescent="0.25"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</row>
    <row r="178" spans="2:28" x14ac:dyDescent="0.25"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</row>
    <row r="179" spans="2:28" x14ac:dyDescent="0.25"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</row>
    <row r="180" spans="2:28" x14ac:dyDescent="0.25"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</row>
    <row r="181" spans="2:28" x14ac:dyDescent="0.25"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</row>
    <row r="182" spans="2:28" x14ac:dyDescent="0.25"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</row>
    <row r="183" spans="2:28" x14ac:dyDescent="0.25"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</row>
    <row r="184" spans="2:28" x14ac:dyDescent="0.25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</row>
    <row r="185" spans="2:28" x14ac:dyDescent="0.25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</row>
    <row r="186" spans="2:28" x14ac:dyDescent="0.25"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</row>
    <row r="187" spans="2:28" x14ac:dyDescent="0.25"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</row>
    <row r="188" spans="2:28" x14ac:dyDescent="0.25"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</row>
    <row r="189" spans="2:28" x14ac:dyDescent="0.25"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</row>
    <row r="190" spans="2:28" x14ac:dyDescent="0.25"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</row>
    <row r="191" spans="2:28" x14ac:dyDescent="0.25"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</row>
    <row r="192" spans="2:28" x14ac:dyDescent="0.25"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</row>
    <row r="193" spans="2:28" x14ac:dyDescent="0.25"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</row>
    <row r="194" spans="2:28" x14ac:dyDescent="0.25"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</row>
    <row r="195" spans="2:28" x14ac:dyDescent="0.25"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</row>
    <row r="196" spans="2:28" x14ac:dyDescent="0.25"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</row>
    <row r="197" spans="2:28" x14ac:dyDescent="0.25"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</row>
    <row r="198" spans="2:28" x14ac:dyDescent="0.25"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</row>
    <row r="199" spans="2:28" x14ac:dyDescent="0.25"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</row>
    <row r="200" spans="2:28" x14ac:dyDescent="0.25"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</row>
    <row r="201" spans="2:28" x14ac:dyDescent="0.25"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</row>
    <row r="202" spans="2:28" x14ac:dyDescent="0.25"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</row>
    <row r="203" spans="2:28" x14ac:dyDescent="0.25"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</row>
    <row r="204" spans="2:28" x14ac:dyDescent="0.25"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</row>
    <row r="205" spans="2:28" x14ac:dyDescent="0.25"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</row>
    <row r="206" spans="2:28" x14ac:dyDescent="0.25"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</row>
    <row r="207" spans="2:28" x14ac:dyDescent="0.25"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</row>
    <row r="208" spans="2:28" x14ac:dyDescent="0.25"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</row>
    <row r="209" spans="2:28" x14ac:dyDescent="0.25"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</row>
    <row r="210" spans="2:28" x14ac:dyDescent="0.25"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</row>
    <row r="211" spans="2:28" x14ac:dyDescent="0.25"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</row>
    <row r="212" spans="2:28" x14ac:dyDescent="0.25"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</row>
    <row r="213" spans="2:28" x14ac:dyDescent="0.25"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</row>
    <row r="214" spans="2:28" x14ac:dyDescent="0.25"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</row>
    <row r="215" spans="2:28" x14ac:dyDescent="0.25"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</row>
    <row r="216" spans="2:28" x14ac:dyDescent="0.25"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</row>
    <row r="217" spans="2:28" x14ac:dyDescent="0.25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</row>
    <row r="218" spans="2:28" x14ac:dyDescent="0.25"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</row>
    <row r="219" spans="2:28" x14ac:dyDescent="0.25"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</row>
    <row r="220" spans="2:28" x14ac:dyDescent="0.25"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</row>
    <row r="221" spans="2:28" x14ac:dyDescent="0.25"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</row>
    <row r="222" spans="2:28" x14ac:dyDescent="0.25"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</row>
    <row r="223" spans="2:28" x14ac:dyDescent="0.25"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</row>
    <row r="224" spans="2:28" x14ac:dyDescent="0.25"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</row>
    <row r="225" spans="2:28" x14ac:dyDescent="0.25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</row>
    <row r="226" spans="2:28" x14ac:dyDescent="0.25"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</row>
    <row r="227" spans="2:28" x14ac:dyDescent="0.25"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</row>
    <row r="228" spans="2:28" x14ac:dyDescent="0.25"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</row>
    <row r="229" spans="2:28" x14ac:dyDescent="0.25"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</row>
    <row r="230" spans="2:28" x14ac:dyDescent="0.25"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</row>
    <row r="231" spans="2:28" x14ac:dyDescent="0.25"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</row>
    <row r="232" spans="2:28" x14ac:dyDescent="0.25"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</row>
    <row r="233" spans="2:28" x14ac:dyDescent="0.25"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</row>
    <row r="234" spans="2:28" x14ac:dyDescent="0.25"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</row>
    <row r="235" spans="2:28" x14ac:dyDescent="0.25"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</row>
    <row r="236" spans="2:28" x14ac:dyDescent="0.25"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</row>
    <row r="237" spans="2:28" x14ac:dyDescent="0.25"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</row>
    <row r="238" spans="2:28" x14ac:dyDescent="0.25"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</row>
    <row r="239" spans="2:28" x14ac:dyDescent="0.25"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</row>
    <row r="240" spans="2:28" x14ac:dyDescent="0.25"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</row>
    <row r="241" spans="2:28" x14ac:dyDescent="0.25"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</row>
    <row r="242" spans="2:28" x14ac:dyDescent="0.25"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</row>
    <row r="243" spans="2:28" x14ac:dyDescent="0.25"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</row>
    <row r="244" spans="2:28" x14ac:dyDescent="0.25"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</row>
    <row r="245" spans="2:28" x14ac:dyDescent="0.25"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</row>
    <row r="246" spans="2:28" x14ac:dyDescent="0.25"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</row>
    <row r="247" spans="2:28" x14ac:dyDescent="0.25"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</row>
    <row r="248" spans="2:28" x14ac:dyDescent="0.25"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</row>
    <row r="249" spans="2:28" x14ac:dyDescent="0.25"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</row>
    <row r="250" spans="2:28" x14ac:dyDescent="0.25"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</row>
    <row r="251" spans="2:28" x14ac:dyDescent="0.25"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</row>
    <row r="252" spans="2:28" x14ac:dyDescent="0.25"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</row>
    <row r="253" spans="2:28" x14ac:dyDescent="0.25"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</row>
    <row r="254" spans="2:28" x14ac:dyDescent="0.25"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</row>
    <row r="255" spans="2:28" x14ac:dyDescent="0.25"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</row>
    <row r="256" spans="2:28" x14ac:dyDescent="0.25"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</row>
    <row r="257" spans="2:28" x14ac:dyDescent="0.25"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</row>
    <row r="258" spans="2:28" x14ac:dyDescent="0.25"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</row>
    <row r="259" spans="2:28" x14ac:dyDescent="0.25"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</row>
    <row r="260" spans="2:28" x14ac:dyDescent="0.25"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</row>
    <row r="261" spans="2:28" x14ac:dyDescent="0.25"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</row>
    <row r="262" spans="2:28" x14ac:dyDescent="0.25"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</row>
    <row r="263" spans="2:28" x14ac:dyDescent="0.25"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</row>
    <row r="264" spans="2:28" x14ac:dyDescent="0.25"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</row>
    <row r="265" spans="2:28" x14ac:dyDescent="0.25"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</row>
    <row r="266" spans="2:28" x14ac:dyDescent="0.25"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</row>
    <row r="267" spans="2:28" x14ac:dyDescent="0.25"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</row>
    <row r="268" spans="2:28" x14ac:dyDescent="0.25"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</row>
    <row r="269" spans="2:28" x14ac:dyDescent="0.25"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</row>
    <row r="270" spans="2:28" x14ac:dyDescent="0.25"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</row>
    <row r="271" spans="2:28" x14ac:dyDescent="0.25"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</row>
    <row r="272" spans="2:28" x14ac:dyDescent="0.25"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</row>
    <row r="273" spans="2:28" x14ac:dyDescent="0.25"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</row>
    <row r="274" spans="2:28" x14ac:dyDescent="0.25"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</row>
    <row r="275" spans="2:28" x14ac:dyDescent="0.25"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</row>
    <row r="276" spans="2:28" x14ac:dyDescent="0.25"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</row>
    <row r="277" spans="2:28" x14ac:dyDescent="0.25"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0"/>
    </row>
    <row r="278" spans="2:28" x14ac:dyDescent="0.25"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</row>
    <row r="279" spans="2:28" x14ac:dyDescent="0.25"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</row>
    <row r="280" spans="2:28" x14ac:dyDescent="0.25"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</row>
    <row r="281" spans="2:28" x14ac:dyDescent="0.25"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</row>
    <row r="282" spans="2:28" x14ac:dyDescent="0.25"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</row>
    <row r="283" spans="2:28" x14ac:dyDescent="0.25"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</row>
    <row r="284" spans="2:28" x14ac:dyDescent="0.25"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0"/>
    </row>
    <row r="285" spans="2:28" x14ac:dyDescent="0.25"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</row>
    <row r="286" spans="2:28" x14ac:dyDescent="0.25"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</row>
    <row r="287" spans="2:28" x14ac:dyDescent="0.25"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0"/>
    </row>
    <row r="288" spans="2:28" x14ac:dyDescent="0.25"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</row>
    <row r="289" spans="2:28" x14ac:dyDescent="0.25"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0"/>
    </row>
    <row r="290" spans="2:28" x14ac:dyDescent="0.25"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0"/>
    </row>
    <row r="291" spans="2:28" x14ac:dyDescent="0.25"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0"/>
    </row>
    <row r="292" spans="2:28" x14ac:dyDescent="0.25"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0"/>
    </row>
    <row r="293" spans="2:28" x14ac:dyDescent="0.25"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0"/>
    </row>
    <row r="294" spans="2:28" x14ac:dyDescent="0.25"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</row>
    <row r="295" spans="2:28" x14ac:dyDescent="0.25"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</row>
    <row r="296" spans="2:28" x14ac:dyDescent="0.25"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</row>
    <row r="297" spans="2:28" x14ac:dyDescent="0.25"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0"/>
    </row>
    <row r="298" spans="2:28" x14ac:dyDescent="0.25"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0"/>
    </row>
    <row r="299" spans="2:28" x14ac:dyDescent="0.25"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</row>
    <row r="300" spans="2:28" x14ac:dyDescent="0.25"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</row>
    <row r="301" spans="2:28" x14ac:dyDescent="0.25"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0"/>
    </row>
    <row r="302" spans="2:28" x14ac:dyDescent="0.25"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</row>
    <row r="303" spans="2:28" x14ac:dyDescent="0.25"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0"/>
    </row>
    <row r="304" spans="2:28" x14ac:dyDescent="0.25"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</row>
    <row r="305" spans="2:28" x14ac:dyDescent="0.25"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</row>
    <row r="306" spans="2:28" x14ac:dyDescent="0.25"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</row>
    <row r="307" spans="2:28" x14ac:dyDescent="0.25"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0"/>
    </row>
    <row r="308" spans="2:28" x14ac:dyDescent="0.25"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</row>
    <row r="309" spans="2:28" x14ac:dyDescent="0.25"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0"/>
    </row>
    <row r="310" spans="2:28" x14ac:dyDescent="0.25"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</row>
    <row r="311" spans="2:28" x14ac:dyDescent="0.25"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0"/>
    </row>
    <row r="312" spans="2:28" x14ac:dyDescent="0.25"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0"/>
    </row>
    <row r="313" spans="2:28" x14ac:dyDescent="0.25"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0"/>
    </row>
    <row r="314" spans="2:28" x14ac:dyDescent="0.25"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</row>
    <row r="315" spans="2:28" x14ac:dyDescent="0.25"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</row>
    <row r="316" spans="2:28" x14ac:dyDescent="0.25"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</row>
    <row r="317" spans="2:28" x14ac:dyDescent="0.25"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0"/>
    </row>
    <row r="318" spans="2:28" x14ac:dyDescent="0.25"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0"/>
    </row>
    <row r="319" spans="2:28" x14ac:dyDescent="0.25"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0"/>
    </row>
    <row r="320" spans="2:28" x14ac:dyDescent="0.25"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</row>
    <row r="321" spans="2:28" x14ac:dyDescent="0.25"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</row>
    <row r="322" spans="2:28" x14ac:dyDescent="0.25"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</row>
    <row r="323" spans="2:28" x14ac:dyDescent="0.25"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</row>
    <row r="324" spans="2:28" x14ac:dyDescent="0.25"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</row>
    <row r="325" spans="2:28" x14ac:dyDescent="0.25"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</row>
    <row r="326" spans="2:28" x14ac:dyDescent="0.25"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</row>
    <row r="327" spans="2:28" x14ac:dyDescent="0.25">
      <c r="B327" s="110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</row>
    <row r="328" spans="2:28" x14ac:dyDescent="0.25"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</row>
    <row r="329" spans="2:28" x14ac:dyDescent="0.25"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</row>
    <row r="330" spans="2:28" x14ac:dyDescent="0.25"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</row>
    <row r="331" spans="2:28" x14ac:dyDescent="0.25">
      <c r="B331" s="110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</row>
    <row r="332" spans="2:28" x14ac:dyDescent="0.25">
      <c r="B332" s="110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</row>
    <row r="333" spans="2:28" x14ac:dyDescent="0.25">
      <c r="B333" s="110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0"/>
    </row>
    <row r="334" spans="2:28" x14ac:dyDescent="0.25"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0"/>
    </row>
    <row r="335" spans="2:28" x14ac:dyDescent="0.25"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</row>
    <row r="336" spans="2:28" x14ac:dyDescent="0.25"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</row>
    <row r="337" spans="2:28" x14ac:dyDescent="0.25"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</row>
    <row r="338" spans="2:28" x14ac:dyDescent="0.25"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0"/>
    </row>
    <row r="339" spans="2:28" x14ac:dyDescent="0.25"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0"/>
    </row>
    <row r="340" spans="2:28" x14ac:dyDescent="0.25"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0"/>
    </row>
    <row r="341" spans="2:28" x14ac:dyDescent="0.25">
      <c r="B341" s="110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0"/>
    </row>
    <row r="342" spans="2:28" x14ac:dyDescent="0.25">
      <c r="B342" s="110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0"/>
    </row>
    <row r="343" spans="2:28" x14ac:dyDescent="0.25">
      <c r="B343" s="110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0"/>
    </row>
    <row r="344" spans="2:28" x14ac:dyDescent="0.25"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</row>
    <row r="345" spans="2:28" x14ac:dyDescent="0.25"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0"/>
    </row>
    <row r="346" spans="2:28" x14ac:dyDescent="0.25"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</row>
    <row r="347" spans="2:28" x14ac:dyDescent="0.25"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0"/>
    </row>
    <row r="348" spans="2:28" x14ac:dyDescent="0.25"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0"/>
    </row>
    <row r="349" spans="2:28" x14ac:dyDescent="0.25"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</row>
    <row r="350" spans="2:28" x14ac:dyDescent="0.25"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</row>
    <row r="351" spans="2:28" x14ac:dyDescent="0.25"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</row>
    <row r="352" spans="2:28" x14ac:dyDescent="0.25"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0"/>
    </row>
    <row r="353" spans="2:28" x14ac:dyDescent="0.25"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</row>
    <row r="354" spans="2:28" x14ac:dyDescent="0.25"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</row>
    <row r="355" spans="2:28" x14ac:dyDescent="0.25">
      <c r="B355" s="110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</row>
    <row r="356" spans="2:28" x14ac:dyDescent="0.25"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0"/>
    </row>
    <row r="357" spans="2:28" x14ac:dyDescent="0.25">
      <c r="B357" s="110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0"/>
    </row>
    <row r="358" spans="2:28" x14ac:dyDescent="0.25">
      <c r="B358" s="110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</row>
    <row r="359" spans="2:28" x14ac:dyDescent="0.25">
      <c r="B359" s="110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0"/>
    </row>
    <row r="360" spans="2:28" x14ac:dyDescent="0.25">
      <c r="B360" s="110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0"/>
    </row>
    <row r="361" spans="2:28" x14ac:dyDescent="0.25"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</row>
    <row r="362" spans="2:28" x14ac:dyDescent="0.25">
      <c r="B362" s="110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0"/>
    </row>
    <row r="363" spans="2:28" x14ac:dyDescent="0.25"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0"/>
    </row>
    <row r="364" spans="2:28" x14ac:dyDescent="0.25">
      <c r="B364" s="110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0"/>
    </row>
    <row r="365" spans="2:28" x14ac:dyDescent="0.25"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  <c r="AA365" s="110"/>
      <c r="AB365" s="110"/>
    </row>
    <row r="366" spans="2:28" x14ac:dyDescent="0.25">
      <c r="B366" s="110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0"/>
    </row>
    <row r="367" spans="2:28" x14ac:dyDescent="0.25"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10"/>
    </row>
    <row r="368" spans="2:28" x14ac:dyDescent="0.25">
      <c r="B368" s="110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</row>
    <row r="369" spans="2:28" x14ac:dyDescent="0.25">
      <c r="B369" s="110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0"/>
    </row>
    <row r="370" spans="2:28" x14ac:dyDescent="0.25"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0"/>
    </row>
    <row r="371" spans="2:28" x14ac:dyDescent="0.25">
      <c r="B371" s="110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0"/>
    </row>
    <row r="372" spans="2:28" x14ac:dyDescent="0.25">
      <c r="B372" s="110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0"/>
    </row>
    <row r="373" spans="2:28" x14ac:dyDescent="0.25">
      <c r="B373" s="110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0"/>
    </row>
    <row r="374" spans="2:28" x14ac:dyDescent="0.25"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0"/>
    </row>
    <row r="375" spans="2:28" x14ac:dyDescent="0.25">
      <c r="B375" s="110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0"/>
    </row>
    <row r="376" spans="2:28" x14ac:dyDescent="0.25">
      <c r="B376" s="110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0"/>
    </row>
    <row r="377" spans="2:28" x14ac:dyDescent="0.25">
      <c r="B377" s="110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  <c r="AA377" s="110"/>
      <c r="AB377" s="110"/>
    </row>
    <row r="378" spans="2:28" x14ac:dyDescent="0.25">
      <c r="B378" s="110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</row>
    <row r="379" spans="2:28" x14ac:dyDescent="0.25">
      <c r="B379" s="110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0"/>
    </row>
    <row r="380" spans="2:28" x14ac:dyDescent="0.25">
      <c r="B380" s="110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  <c r="AA380" s="110"/>
      <c r="AB380" s="110"/>
    </row>
    <row r="381" spans="2:28" x14ac:dyDescent="0.25">
      <c r="B381" s="110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0"/>
    </row>
    <row r="382" spans="2:28" x14ac:dyDescent="0.25">
      <c r="B382" s="110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0"/>
    </row>
    <row r="383" spans="2:28" x14ac:dyDescent="0.25">
      <c r="B383" s="110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0"/>
    </row>
    <row r="384" spans="2:28" x14ac:dyDescent="0.25">
      <c r="B384" s="110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0"/>
    </row>
    <row r="385" spans="2:28" x14ac:dyDescent="0.25">
      <c r="B385" s="110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</row>
    <row r="386" spans="2:28" x14ac:dyDescent="0.25">
      <c r="B386" s="110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</row>
    <row r="387" spans="2:28" x14ac:dyDescent="0.25">
      <c r="B387" s="110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0"/>
    </row>
    <row r="388" spans="2:28" x14ac:dyDescent="0.25">
      <c r="B388" s="110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0"/>
    </row>
    <row r="389" spans="2:28" x14ac:dyDescent="0.25">
      <c r="B389" s="110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</row>
    <row r="390" spans="2:28" x14ac:dyDescent="0.25">
      <c r="B390" s="110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  <c r="AA390" s="110"/>
      <c r="AB390" s="110"/>
    </row>
    <row r="391" spans="2:28" x14ac:dyDescent="0.25">
      <c r="B391" s="110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  <c r="AA391" s="110"/>
      <c r="AB391" s="110"/>
    </row>
    <row r="392" spans="2:28" x14ac:dyDescent="0.25">
      <c r="B392" s="110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</row>
    <row r="393" spans="2:28" x14ac:dyDescent="0.25">
      <c r="B393" s="110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</row>
    <row r="394" spans="2:28" x14ac:dyDescent="0.25"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0"/>
    </row>
    <row r="395" spans="2:28" x14ac:dyDescent="0.25">
      <c r="B395" s="110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0"/>
    </row>
    <row r="396" spans="2:28" x14ac:dyDescent="0.25">
      <c r="B396" s="110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  <c r="AA396" s="110"/>
      <c r="AB396" s="110"/>
    </row>
    <row r="397" spans="2:28" x14ac:dyDescent="0.25">
      <c r="B397" s="110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0"/>
    </row>
    <row r="398" spans="2:28" x14ac:dyDescent="0.25"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0"/>
    </row>
    <row r="399" spans="2:28" x14ac:dyDescent="0.25">
      <c r="B399" s="110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0"/>
    </row>
    <row r="400" spans="2:28" x14ac:dyDescent="0.25"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0"/>
    </row>
    <row r="401" spans="2:28" x14ac:dyDescent="0.25"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0"/>
    </row>
    <row r="402" spans="2:28" x14ac:dyDescent="0.25">
      <c r="B402" s="110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0"/>
    </row>
    <row r="403" spans="2:28" x14ac:dyDescent="0.25">
      <c r="B403" s="110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0"/>
    </row>
    <row r="404" spans="2:28" x14ac:dyDescent="0.25">
      <c r="B404" s="110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0"/>
    </row>
    <row r="405" spans="2:28" x14ac:dyDescent="0.25"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0"/>
    </row>
    <row r="406" spans="2:28" x14ac:dyDescent="0.25">
      <c r="B406" s="110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0"/>
    </row>
    <row r="407" spans="2:28" x14ac:dyDescent="0.25"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  <c r="AB407" s="110"/>
    </row>
    <row r="408" spans="2:28" x14ac:dyDescent="0.25">
      <c r="B408" s="110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0"/>
    </row>
    <row r="409" spans="2:28" x14ac:dyDescent="0.25"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0"/>
    </row>
    <row r="410" spans="2:28" x14ac:dyDescent="0.25">
      <c r="B410" s="110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0"/>
    </row>
    <row r="411" spans="2:28" x14ac:dyDescent="0.25">
      <c r="B411" s="110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  <c r="AB411" s="110"/>
    </row>
    <row r="412" spans="2:28" x14ac:dyDescent="0.25">
      <c r="B412" s="110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0"/>
    </row>
    <row r="413" spans="2:28" x14ac:dyDescent="0.25">
      <c r="B413" s="110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0"/>
    </row>
    <row r="414" spans="2:28" x14ac:dyDescent="0.25">
      <c r="B414" s="110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0"/>
    </row>
    <row r="415" spans="2:28" x14ac:dyDescent="0.25">
      <c r="B415" s="110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</row>
    <row r="416" spans="2:28" x14ac:dyDescent="0.25">
      <c r="B416" s="110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0"/>
    </row>
    <row r="417" spans="2:28" x14ac:dyDescent="0.25">
      <c r="B417" s="110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0"/>
    </row>
    <row r="418" spans="2:28" x14ac:dyDescent="0.25">
      <c r="B418" s="110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0"/>
    </row>
    <row r="419" spans="2:28" x14ac:dyDescent="0.25"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0"/>
    </row>
    <row r="420" spans="2:28" x14ac:dyDescent="0.25"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0"/>
    </row>
    <row r="421" spans="2:28" x14ac:dyDescent="0.25"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0"/>
    </row>
    <row r="422" spans="2:28" x14ac:dyDescent="0.25"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0"/>
    </row>
    <row r="423" spans="2:28" x14ac:dyDescent="0.25">
      <c r="B423" s="110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0"/>
    </row>
    <row r="424" spans="2:28" x14ac:dyDescent="0.25">
      <c r="B424" s="110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</row>
    <row r="425" spans="2:28" x14ac:dyDescent="0.25">
      <c r="B425" s="110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</row>
    <row r="426" spans="2:28" x14ac:dyDescent="0.25">
      <c r="B426" s="110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0"/>
    </row>
    <row r="427" spans="2:28" x14ac:dyDescent="0.25">
      <c r="B427" s="110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0"/>
    </row>
    <row r="428" spans="2:28" x14ac:dyDescent="0.25">
      <c r="B428" s="110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</row>
    <row r="429" spans="2:28" x14ac:dyDescent="0.25">
      <c r="B429" s="110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0"/>
    </row>
    <row r="430" spans="2:28" x14ac:dyDescent="0.25"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0"/>
    </row>
    <row r="431" spans="2:28" x14ac:dyDescent="0.25">
      <c r="B431" s="110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0"/>
    </row>
    <row r="432" spans="2:28" x14ac:dyDescent="0.25"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0"/>
    </row>
    <row r="433" spans="2:28" x14ac:dyDescent="0.25">
      <c r="B433" s="110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0"/>
    </row>
    <row r="434" spans="2:28" x14ac:dyDescent="0.25"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0"/>
    </row>
    <row r="435" spans="2:28" x14ac:dyDescent="0.25"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0"/>
    </row>
    <row r="436" spans="2:28" x14ac:dyDescent="0.25"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0"/>
    </row>
    <row r="437" spans="2:28" x14ac:dyDescent="0.25">
      <c r="B437" s="110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0"/>
    </row>
    <row r="438" spans="2:28" x14ac:dyDescent="0.25"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  <c r="AA438" s="110"/>
      <c r="AB438" s="110"/>
    </row>
    <row r="439" spans="2:28" x14ac:dyDescent="0.25"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  <c r="AA439" s="110"/>
      <c r="AB439" s="110"/>
    </row>
    <row r="440" spans="2:28" x14ac:dyDescent="0.25"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0"/>
    </row>
    <row r="441" spans="2:28" x14ac:dyDescent="0.25">
      <c r="B441" s="110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0"/>
    </row>
    <row r="442" spans="2:28" x14ac:dyDescent="0.25">
      <c r="B442" s="110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  <c r="AA442" s="110"/>
      <c r="AB442" s="110"/>
    </row>
    <row r="443" spans="2:28" x14ac:dyDescent="0.25">
      <c r="B443" s="110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0"/>
    </row>
    <row r="444" spans="2:28" x14ac:dyDescent="0.25">
      <c r="B444" s="110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  <c r="AA444" s="110"/>
      <c r="AB444" s="110"/>
    </row>
    <row r="445" spans="2:28" x14ac:dyDescent="0.25">
      <c r="B445" s="110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0"/>
    </row>
    <row r="446" spans="2:28" x14ac:dyDescent="0.25">
      <c r="B446" s="110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0"/>
    </row>
    <row r="447" spans="2:28" x14ac:dyDescent="0.25">
      <c r="B447" s="110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0"/>
    </row>
    <row r="448" spans="2:28" x14ac:dyDescent="0.25"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0"/>
    </row>
    <row r="449" spans="2:28" x14ac:dyDescent="0.25">
      <c r="B449" s="110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</row>
    <row r="450" spans="2:28" x14ac:dyDescent="0.25">
      <c r="B450" s="110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0"/>
    </row>
    <row r="451" spans="2:28" x14ac:dyDescent="0.25">
      <c r="B451" s="110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0"/>
    </row>
    <row r="452" spans="2:28" x14ac:dyDescent="0.25">
      <c r="B452" s="110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0"/>
    </row>
    <row r="453" spans="2:28" x14ac:dyDescent="0.25">
      <c r="B453" s="110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  <c r="AA453" s="110"/>
      <c r="AB453" s="110"/>
    </row>
    <row r="454" spans="2:28" x14ac:dyDescent="0.25">
      <c r="B454" s="110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0"/>
    </row>
    <row r="455" spans="2:28" x14ac:dyDescent="0.25"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0"/>
    </row>
    <row r="456" spans="2:28" x14ac:dyDescent="0.25">
      <c r="B456" s="110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0"/>
    </row>
    <row r="457" spans="2:28" x14ac:dyDescent="0.25">
      <c r="B457" s="110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0"/>
    </row>
    <row r="458" spans="2:28" x14ac:dyDescent="0.25">
      <c r="B458" s="110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0"/>
    </row>
    <row r="459" spans="2:28" x14ac:dyDescent="0.25">
      <c r="B459" s="110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0"/>
    </row>
    <row r="460" spans="2:28" x14ac:dyDescent="0.25">
      <c r="B460" s="110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0"/>
    </row>
    <row r="461" spans="2:28" x14ac:dyDescent="0.25">
      <c r="B461" s="110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0"/>
    </row>
    <row r="462" spans="2:28" x14ac:dyDescent="0.25">
      <c r="B462" s="110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0"/>
    </row>
    <row r="463" spans="2:28" x14ac:dyDescent="0.25">
      <c r="B463" s="110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0"/>
    </row>
    <row r="464" spans="2:28" x14ac:dyDescent="0.25">
      <c r="B464" s="110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0"/>
    </row>
    <row r="465" spans="2:28" x14ac:dyDescent="0.25">
      <c r="B465" s="110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  <c r="AA465" s="110"/>
      <c r="AB465" s="110"/>
    </row>
    <row r="466" spans="2:28" x14ac:dyDescent="0.25">
      <c r="B466" s="110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  <c r="AA466" s="110"/>
      <c r="AB466" s="110"/>
    </row>
    <row r="467" spans="2:28" x14ac:dyDescent="0.25">
      <c r="B467" s="110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  <c r="AA467" s="110"/>
      <c r="AB467" s="110"/>
    </row>
    <row r="468" spans="2:28" x14ac:dyDescent="0.25">
      <c r="B468" s="110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  <c r="AA468" s="110"/>
      <c r="AB468" s="110"/>
    </row>
    <row r="469" spans="2:28" x14ac:dyDescent="0.25">
      <c r="B469" s="110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0"/>
    </row>
    <row r="470" spans="2:28" x14ac:dyDescent="0.25">
      <c r="B470" s="110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0"/>
    </row>
    <row r="471" spans="2:28" x14ac:dyDescent="0.25">
      <c r="B471" s="110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  <c r="AA471" s="110"/>
      <c r="AB471" s="110"/>
    </row>
    <row r="472" spans="2:28" x14ac:dyDescent="0.25">
      <c r="B472" s="110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0"/>
    </row>
    <row r="473" spans="2:28" x14ac:dyDescent="0.25">
      <c r="B473" s="110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0"/>
    </row>
    <row r="474" spans="2:28" x14ac:dyDescent="0.25">
      <c r="B474" s="110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0"/>
    </row>
    <row r="475" spans="2:28" x14ac:dyDescent="0.25">
      <c r="B475" s="110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0"/>
    </row>
    <row r="476" spans="2:28" x14ac:dyDescent="0.25">
      <c r="B476" s="110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0"/>
    </row>
    <row r="477" spans="2:28" x14ac:dyDescent="0.25">
      <c r="B477" s="110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0"/>
    </row>
    <row r="478" spans="2:28" x14ac:dyDescent="0.25">
      <c r="B478" s="110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0"/>
    </row>
    <row r="479" spans="2:28" x14ac:dyDescent="0.25">
      <c r="B479" s="110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0"/>
    </row>
    <row r="480" spans="2:28" x14ac:dyDescent="0.25">
      <c r="B480" s="110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0"/>
    </row>
    <row r="481" spans="2:28" x14ac:dyDescent="0.25">
      <c r="B481" s="110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0"/>
    </row>
    <row r="482" spans="2:28" x14ac:dyDescent="0.25">
      <c r="B482" s="110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0"/>
    </row>
    <row r="483" spans="2:28" x14ac:dyDescent="0.25">
      <c r="B483" s="110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0"/>
    </row>
    <row r="484" spans="2:28" x14ac:dyDescent="0.25">
      <c r="B484" s="110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0"/>
    </row>
    <row r="485" spans="2:28" x14ac:dyDescent="0.25">
      <c r="B485" s="110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0"/>
    </row>
    <row r="486" spans="2:28" x14ac:dyDescent="0.25">
      <c r="B486" s="110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</row>
    <row r="487" spans="2:28" x14ac:dyDescent="0.25">
      <c r="B487" s="110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0"/>
    </row>
    <row r="488" spans="2:28" x14ac:dyDescent="0.25">
      <c r="B488" s="110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0"/>
    </row>
    <row r="489" spans="2:28" x14ac:dyDescent="0.25">
      <c r="B489" s="110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0"/>
    </row>
    <row r="490" spans="2:28" x14ac:dyDescent="0.25">
      <c r="B490" s="110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</row>
    <row r="491" spans="2:28" x14ac:dyDescent="0.25">
      <c r="B491" s="110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0"/>
    </row>
    <row r="492" spans="2:28" x14ac:dyDescent="0.25"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0"/>
    </row>
    <row r="493" spans="2:28" x14ac:dyDescent="0.25">
      <c r="B493" s="110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</row>
    <row r="494" spans="2:28" x14ac:dyDescent="0.25">
      <c r="B494" s="110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0"/>
    </row>
    <row r="495" spans="2:28" x14ac:dyDescent="0.25">
      <c r="B495" s="110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0"/>
    </row>
    <row r="496" spans="2:28" x14ac:dyDescent="0.25">
      <c r="B496" s="110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0"/>
    </row>
    <row r="497" spans="2:28" x14ac:dyDescent="0.25">
      <c r="B497" s="110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0"/>
    </row>
    <row r="498" spans="2:28" x14ac:dyDescent="0.25">
      <c r="B498" s="110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</row>
    <row r="499" spans="2:28" x14ac:dyDescent="0.25">
      <c r="B499" s="110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</row>
    <row r="500" spans="2:28" x14ac:dyDescent="0.25">
      <c r="B500" s="110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</row>
    <row r="501" spans="2:28" x14ac:dyDescent="0.25">
      <c r="B501" s="110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</row>
    <row r="502" spans="2:28" x14ac:dyDescent="0.25">
      <c r="B502" s="110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0"/>
    </row>
    <row r="503" spans="2:28" x14ac:dyDescent="0.25">
      <c r="B503" s="110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</row>
    <row r="504" spans="2:28" x14ac:dyDescent="0.25">
      <c r="B504" s="110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0"/>
    </row>
    <row r="505" spans="2:28" x14ac:dyDescent="0.25">
      <c r="B505" s="110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0"/>
    </row>
    <row r="506" spans="2:28" x14ac:dyDescent="0.25">
      <c r="B506" s="110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0"/>
    </row>
    <row r="507" spans="2:28" x14ac:dyDescent="0.25">
      <c r="B507" s="110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0"/>
    </row>
    <row r="508" spans="2:28" x14ac:dyDescent="0.25">
      <c r="B508" s="110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0"/>
    </row>
    <row r="509" spans="2:28" x14ac:dyDescent="0.25">
      <c r="B509" s="110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</row>
    <row r="510" spans="2:28" x14ac:dyDescent="0.25">
      <c r="B510" s="110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0"/>
    </row>
    <row r="511" spans="2:28" x14ac:dyDescent="0.25">
      <c r="B511" s="110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0"/>
    </row>
    <row r="512" spans="2:28" x14ac:dyDescent="0.25">
      <c r="B512" s="110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0"/>
    </row>
    <row r="513" spans="2:28" x14ac:dyDescent="0.25">
      <c r="B513" s="110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</row>
    <row r="514" spans="2:28" x14ac:dyDescent="0.25">
      <c r="B514" s="110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</row>
    <row r="515" spans="2:28" x14ac:dyDescent="0.25">
      <c r="B515" s="110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0"/>
    </row>
    <row r="516" spans="2:28" x14ac:dyDescent="0.25">
      <c r="B516" s="110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</row>
    <row r="517" spans="2:28" x14ac:dyDescent="0.25">
      <c r="B517" s="110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0"/>
    </row>
    <row r="518" spans="2:28" x14ac:dyDescent="0.25">
      <c r="B518" s="110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0"/>
    </row>
    <row r="519" spans="2:28" x14ac:dyDescent="0.25">
      <c r="B519" s="110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0"/>
    </row>
    <row r="520" spans="2:28" x14ac:dyDescent="0.25">
      <c r="B520" s="110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0"/>
    </row>
    <row r="521" spans="2:28" x14ac:dyDescent="0.25">
      <c r="B521" s="110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0"/>
    </row>
    <row r="522" spans="2:28" x14ac:dyDescent="0.25">
      <c r="B522" s="110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0"/>
    </row>
    <row r="523" spans="2:28" x14ac:dyDescent="0.25">
      <c r="B523" s="110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0"/>
    </row>
    <row r="524" spans="2:28" x14ac:dyDescent="0.25">
      <c r="B524" s="110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0"/>
    </row>
    <row r="525" spans="2:28" x14ac:dyDescent="0.25">
      <c r="B525" s="110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</row>
    <row r="526" spans="2:28" x14ac:dyDescent="0.25">
      <c r="B526" s="110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0"/>
    </row>
    <row r="527" spans="2:28" x14ac:dyDescent="0.25">
      <c r="B527" s="110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</row>
    <row r="528" spans="2:28" x14ac:dyDescent="0.25">
      <c r="B528" s="110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0"/>
    </row>
    <row r="529" spans="2:28" x14ac:dyDescent="0.25">
      <c r="B529" s="110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0"/>
    </row>
    <row r="530" spans="2:28" x14ac:dyDescent="0.25">
      <c r="B530" s="110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0"/>
    </row>
    <row r="531" spans="2:28" x14ac:dyDescent="0.25">
      <c r="B531" s="110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0"/>
    </row>
    <row r="532" spans="2:28" x14ac:dyDescent="0.25">
      <c r="B532" s="110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0"/>
    </row>
    <row r="533" spans="2:28" x14ac:dyDescent="0.25">
      <c r="B533" s="110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0"/>
    </row>
    <row r="534" spans="2:28" x14ac:dyDescent="0.25">
      <c r="B534" s="110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0"/>
    </row>
    <row r="535" spans="2:28" x14ac:dyDescent="0.25">
      <c r="B535" s="110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0"/>
    </row>
    <row r="536" spans="2:28" x14ac:dyDescent="0.25">
      <c r="B536" s="110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0"/>
    </row>
    <row r="537" spans="2:28" x14ac:dyDescent="0.25">
      <c r="B537" s="110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0"/>
    </row>
    <row r="538" spans="2:28" x14ac:dyDescent="0.25">
      <c r="B538" s="110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0"/>
    </row>
    <row r="539" spans="2:28" x14ac:dyDescent="0.25">
      <c r="B539" s="110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0"/>
    </row>
    <row r="540" spans="2:28" x14ac:dyDescent="0.25">
      <c r="B540" s="110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0"/>
    </row>
    <row r="541" spans="2:28" x14ac:dyDescent="0.25">
      <c r="B541" s="110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0"/>
    </row>
    <row r="542" spans="2:28" x14ac:dyDescent="0.25">
      <c r="B542" s="110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</row>
    <row r="543" spans="2:28" x14ac:dyDescent="0.25">
      <c r="B543" s="110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</row>
    <row r="544" spans="2:28" x14ac:dyDescent="0.25">
      <c r="B544" s="110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0"/>
    </row>
    <row r="545" spans="2:28" x14ac:dyDescent="0.25">
      <c r="B545" s="110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0"/>
    </row>
    <row r="546" spans="2:28" x14ac:dyDescent="0.25">
      <c r="B546" s="110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0"/>
    </row>
    <row r="547" spans="2:28" x14ac:dyDescent="0.25">
      <c r="B547" s="110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</row>
    <row r="548" spans="2:28" x14ac:dyDescent="0.25">
      <c r="B548" s="110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0"/>
    </row>
    <row r="549" spans="2:28" x14ac:dyDescent="0.25">
      <c r="B549" s="110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</row>
    <row r="550" spans="2:28" x14ac:dyDescent="0.25">
      <c r="B550" s="110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0"/>
    </row>
    <row r="551" spans="2:28" x14ac:dyDescent="0.25">
      <c r="B551" s="110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0"/>
    </row>
    <row r="552" spans="2:28" x14ac:dyDescent="0.25">
      <c r="B552" s="110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0"/>
    </row>
    <row r="553" spans="2:28" x14ac:dyDescent="0.25">
      <c r="B553" s="110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</row>
    <row r="554" spans="2:28" x14ac:dyDescent="0.25">
      <c r="B554" s="110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0"/>
    </row>
    <row r="555" spans="2:28" x14ac:dyDescent="0.25">
      <c r="B555" s="110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0"/>
    </row>
    <row r="556" spans="2:28" x14ac:dyDescent="0.25">
      <c r="B556" s="110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0"/>
    </row>
    <row r="557" spans="2:28" x14ac:dyDescent="0.25">
      <c r="B557" s="110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0"/>
    </row>
    <row r="558" spans="2:28" x14ac:dyDescent="0.25">
      <c r="B558" s="110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0"/>
    </row>
    <row r="559" spans="2:28" x14ac:dyDescent="0.25">
      <c r="B559" s="110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0"/>
    </row>
    <row r="560" spans="2:28" x14ac:dyDescent="0.25"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  <c r="AA560" s="110"/>
      <c r="AB560" s="110"/>
    </row>
    <row r="561" spans="2:28" x14ac:dyDescent="0.25">
      <c r="B561" s="110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0"/>
    </row>
    <row r="562" spans="2:28" x14ac:dyDescent="0.25">
      <c r="B562" s="110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0"/>
    </row>
    <row r="563" spans="2:28" x14ac:dyDescent="0.25">
      <c r="B563" s="110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  <c r="AA563" s="110"/>
      <c r="AB563" s="110"/>
    </row>
    <row r="564" spans="2:28" x14ac:dyDescent="0.25">
      <c r="B564" s="110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0"/>
    </row>
    <row r="565" spans="2:28" x14ac:dyDescent="0.25">
      <c r="B565" s="110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0"/>
    </row>
    <row r="566" spans="2:28" x14ac:dyDescent="0.25">
      <c r="B566" s="110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0"/>
    </row>
    <row r="567" spans="2:28" x14ac:dyDescent="0.25">
      <c r="B567" s="110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0"/>
    </row>
    <row r="568" spans="2:28" x14ac:dyDescent="0.25">
      <c r="B568" s="110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0"/>
    </row>
    <row r="569" spans="2:28" x14ac:dyDescent="0.25">
      <c r="B569" s="110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0"/>
    </row>
    <row r="570" spans="2:28" x14ac:dyDescent="0.25">
      <c r="B570" s="110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0"/>
    </row>
    <row r="571" spans="2:28" x14ac:dyDescent="0.25">
      <c r="B571" s="110"/>
      <c r="C571" s="110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0"/>
    </row>
    <row r="572" spans="2:28" x14ac:dyDescent="0.25">
      <c r="B572" s="110"/>
      <c r="C572" s="110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0"/>
    </row>
    <row r="573" spans="2:28" x14ac:dyDescent="0.25">
      <c r="B573" s="110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  <c r="AA573" s="110"/>
      <c r="AB573" s="110"/>
    </row>
    <row r="574" spans="2:28" x14ac:dyDescent="0.25">
      <c r="B574" s="110"/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0"/>
    </row>
    <row r="575" spans="2:28" x14ac:dyDescent="0.25">
      <c r="B575" s="110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0"/>
    </row>
    <row r="576" spans="2:28" x14ac:dyDescent="0.25">
      <c r="B576" s="110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0"/>
    </row>
    <row r="577" spans="2:28" x14ac:dyDescent="0.25">
      <c r="B577" s="110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0"/>
    </row>
    <row r="578" spans="2:28" x14ac:dyDescent="0.25">
      <c r="B578" s="110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0"/>
    </row>
    <row r="579" spans="2:28" x14ac:dyDescent="0.25">
      <c r="B579" s="110"/>
      <c r="C579" s="110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0"/>
    </row>
    <row r="580" spans="2:28" x14ac:dyDescent="0.25">
      <c r="B580" s="110"/>
      <c r="C580" s="110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0"/>
    </row>
    <row r="581" spans="2:28" x14ac:dyDescent="0.25">
      <c r="B581" s="110"/>
      <c r="C581" s="110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0"/>
    </row>
    <row r="582" spans="2:28" x14ac:dyDescent="0.25">
      <c r="B582" s="110"/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0"/>
    </row>
    <row r="583" spans="2:28" x14ac:dyDescent="0.25">
      <c r="B583" s="110"/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0"/>
    </row>
    <row r="584" spans="2:28" x14ac:dyDescent="0.25">
      <c r="B584" s="110"/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0"/>
    </row>
    <row r="585" spans="2:28" x14ac:dyDescent="0.25">
      <c r="B585" s="110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0"/>
    </row>
    <row r="586" spans="2:28" x14ac:dyDescent="0.25">
      <c r="B586" s="110"/>
      <c r="C586" s="110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  <c r="AA586" s="110"/>
      <c r="AB586" s="110"/>
    </row>
    <row r="587" spans="2:28" x14ac:dyDescent="0.25">
      <c r="B587" s="110"/>
      <c r="C587" s="110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0"/>
    </row>
    <row r="588" spans="2:28" x14ac:dyDescent="0.25">
      <c r="B588" s="110"/>
      <c r="C588" s="110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0"/>
    </row>
    <row r="589" spans="2:28" x14ac:dyDescent="0.25">
      <c r="B589" s="110"/>
      <c r="C589" s="110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0"/>
    </row>
    <row r="590" spans="2:28" x14ac:dyDescent="0.25">
      <c r="B590" s="110"/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  <c r="AA590" s="110"/>
      <c r="AB590" s="110"/>
    </row>
    <row r="591" spans="2:28" x14ac:dyDescent="0.25">
      <c r="B591" s="110"/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0"/>
    </row>
    <row r="592" spans="2:28" x14ac:dyDescent="0.25">
      <c r="B592" s="110"/>
      <c r="C592" s="110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0"/>
    </row>
    <row r="593" spans="2:28" x14ac:dyDescent="0.25">
      <c r="B593" s="110"/>
      <c r="C593" s="110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0"/>
    </row>
    <row r="594" spans="2:28" x14ac:dyDescent="0.25">
      <c r="B594" s="110"/>
      <c r="C594" s="110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  <c r="AA594" s="110"/>
      <c r="AB594" s="110"/>
    </row>
    <row r="595" spans="2:28" x14ac:dyDescent="0.25">
      <c r="B595" s="110"/>
      <c r="C595" s="110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0"/>
    </row>
    <row r="596" spans="2:28" x14ac:dyDescent="0.25">
      <c r="B596" s="110"/>
      <c r="C596" s="110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  <c r="AA596" s="110"/>
      <c r="AB596" s="110"/>
    </row>
    <row r="597" spans="2:28" x14ac:dyDescent="0.25">
      <c r="B597" s="110"/>
      <c r="C597" s="110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0"/>
    </row>
    <row r="598" spans="2:28" x14ac:dyDescent="0.25">
      <c r="B598" s="110"/>
      <c r="C598" s="110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  <c r="AA598" s="110"/>
      <c r="AB598" s="110"/>
    </row>
    <row r="599" spans="2:28" x14ac:dyDescent="0.25">
      <c r="B599" s="110"/>
      <c r="C599" s="110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  <c r="AA599" s="110"/>
      <c r="AB599" s="110"/>
    </row>
    <row r="600" spans="2:28" x14ac:dyDescent="0.25">
      <c r="B600" s="110"/>
      <c r="C600" s="110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0"/>
    </row>
    <row r="601" spans="2:28" x14ac:dyDescent="0.25">
      <c r="B601" s="110"/>
      <c r="C601" s="110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0"/>
    </row>
    <row r="602" spans="2:28" x14ac:dyDescent="0.25">
      <c r="B602" s="110"/>
      <c r="C602" s="110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0"/>
    </row>
    <row r="603" spans="2:28" x14ac:dyDescent="0.25">
      <c r="B603" s="110"/>
      <c r="C603" s="110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  <c r="AA603" s="110"/>
      <c r="AB603" s="110"/>
    </row>
    <row r="604" spans="2:28" x14ac:dyDescent="0.25">
      <c r="B604" s="110"/>
      <c r="C604" s="110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0"/>
    </row>
    <row r="605" spans="2:28" x14ac:dyDescent="0.25">
      <c r="B605" s="110"/>
      <c r="C605" s="110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0"/>
    </row>
    <row r="606" spans="2:28" x14ac:dyDescent="0.25">
      <c r="B606" s="110"/>
      <c r="C606" s="110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0"/>
    </row>
    <row r="607" spans="2:28" x14ac:dyDescent="0.25">
      <c r="B607" s="110"/>
      <c r="C607" s="110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  <c r="AA607" s="110"/>
      <c r="AB607" s="110"/>
    </row>
    <row r="608" spans="2:28" x14ac:dyDescent="0.25">
      <c r="B608" s="110"/>
      <c r="C608" s="110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  <c r="AA608" s="110"/>
      <c r="AB608" s="110"/>
    </row>
    <row r="609" spans="2:28" x14ac:dyDescent="0.25">
      <c r="B609" s="110"/>
      <c r="C609" s="110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0"/>
    </row>
    <row r="610" spans="2:28" x14ac:dyDescent="0.25">
      <c r="B610" s="110"/>
      <c r="C610" s="110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  <c r="AA610" s="110"/>
      <c r="AB610" s="110"/>
    </row>
    <row r="611" spans="2:28" x14ac:dyDescent="0.25">
      <c r="B611" s="110"/>
      <c r="C611" s="110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  <c r="AA611" s="110"/>
      <c r="AB611" s="110"/>
    </row>
    <row r="612" spans="2:28" x14ac:dyDescent="0.25">
      <c r="B612" s="110"/>
      <c r="C612" s="110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  <c r="AA612" s="110"/>
      <c r="AB612" s="110"/>
    </row>
    <row r="613" spans="2:28" x14ac:dyDescent="0.25">
      <c r="B613" s="110"/>
      <c r="C613" s="110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0"/>
    </row>
    <row r="614" spans="2:28" x14ac:dyDescent="0.25">
      <c r="B614" s="110"/>
      <c r="C614" s="110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0"/>
    </row>
    <row r="615" spans="2:28" x14ac:dyDescent="0.25">
      <c r="B615" s="110"/>
      <c r="C615" s="110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  <c r="AA615" s="110"/>
      <c r="AB615" s="110"/>
    </row>
    <row r="616" spans="2:28" x14ac:dyDescent="0.25">
      <c r="B616" s="110"/>
      <c r="C616" s="110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0"/>
    </row>
    <row r="617" spans="2:28" x14ac:dyDescent="0.25">
      <c r="B617" s="110"/>
      <c r="C617" s="110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0"/>
    </row>
    <row r="618" spans="2:28" x14ac:dyDescent="0.25">
      <c r="B618" s="110"/>
      <c r="C618" s="110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0"/>
    </row>
    <row r="619" spans="2:28" x14ac:dyDescent="0.25">
      <c r="B619" s="110"/>
      <c r="C619" s="110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0"/>
    </row>
    <row r="620" spans="2:28" x14ac:dyDescent="0.25">
      <c r="B620" s="110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0"/>
    </row>
    <row r="621" spans="2:28" x14ac:dyDescent="0.25">
      <c r="B621" s="110"/>
      <c r="C621" s="110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0"/>
    </row>
    <row r="622" spans="2:28" x14ac:dyDescent="0.25">
      <c r="B622" s="110"/>
      <c r="C622" s="110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  <c r="AA622" s="110"/>
      <c r="AB622" s="110"/>
    </row>
    <row r="623" spans="2:28" x14ac:dyDescent="0.25">
      <c r="B623" s="110"/>
      <c r="C623" s="110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  <c r="AA623" s="110"/>
      <c r="AB623" s="110"/>
    </row>
    <row r="624" spans="2:28" x14ac:dyDescent="0.25">
      <c r="B624" s="110"/>
      <c r="C624" s="110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0"/>
    </row>
    <row r="625" spans="2:28" x14ac:dyDescent="0.25">
      <c r="B625" s="110"/>
      <c r="C625" s="110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0"/>
    </row>
    <row r="626" spans="2:28" x14ac:dyDescent="0.25">
      <c r="B626" s="110"/>
      <c r="C626" s="110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0"/>
    </row>
    <row r="627" spans="2:28" x14ac:dyDescent="0.25">
      <c r="B627" s="110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  <c r="AA627" s="110"/>
      <c r="AB627" s="110"/>
    </row>
    <row r="628" spans="2:28" x14ac:dyDescent="0.25">
      <c r="B628" s="110"/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  <c r="AA628" s="110"/>
      <c r="AB628" s="110"/>
    </row>
    <row r="629" spans="2:28" x14ac:dyDescent="0.25">
      <c r="B629" s="110"/>
      <c r="C629" s="110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0"/>
    </row>
    <row r="630" spans="2:28" x14ac:dyDescent="0.25">
      <c r="B630" s="110"/>
      <c r="C630" s="110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0"/>
    </row>
    <row r="631" spans="2:28" x14ac:dyDescent="0.25">
      <c r="B631" s="110"/>
      <c r="C631" s="110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0"/>
    </row>
    <row r="632" spans="2:28" x14ac:dyDescent="0.25">
      <c r="B632" s="110"/>
      <c r="C632" s="110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0"/>
    </row>
    <row r="633" spans="2:28" x14ac:dyDescent="0.25">
      <c r="B633" s="110"/>
      <c r="C633" s="110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  <c r="AA633" s="110"/>
      <c r="AB633" s="110"/>
    </row>
    <row r="634" spans="2:28" x14ac:dyDescent="0.25">
      <c r="B634" s="110"/>
      <c r="C634" s="110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0"/>
    </row>
    <row r="635" spans="2:28" x14ac:dyDescent="0.25">
      <c r="B635" s="110"/>
      <c r="C635" s="110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0"/>
    </row>
    <row r="636" spans="2:28" x14ac:dyDescent="0.25">
      <c r="B636" s="110"/>
      <c r="C636" s="110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  <c r="AA636" s="110"/>
      <c r="AB636" s="110"/>
    </row>
    <row r="637" spans="2:28" x14ac:dyDescent="0.25">
      <c r="B637" s="110"/>
      <c r="C637" s="110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0"/>
    </row>
    <row r="638" spans="2:28" x14ac:dyDescent="0.25">
      <c r="B638" s="110"/>
      <c r="C638" s="110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0"/>
    </row>
    <row r="639" spans="2:28" x14ac:dyDescent="0.25">
      <c r="B639" s="110"/>
      <c r="C639" s="110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  <c r="AA639" s="110"/>
      <c r="AB639" s="110"/>
    </row>
    <row r="640" spans="2:28" x14ac:dyDescent="0.25">
      <c r="B640" s="110"/>
      <c r="C640" s="110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0"/>
    </row>
    <row r="641" spans="2:28" x14ac:dyDescent="0.25">
      <c r="B641" s="110"/>
      <c r="C641" s="110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0"/>
    </row>
    <row r="642" spans="2:28" x14ac:dyDescent="0.25">
      <c r="B642" s="110"/>
      <c r="C642" s="110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  <c r="AA642" s="110"/>
      <c r="AB642" s="110"/>
    </row>
    <row r="643" spans="2:28" x14ac:dyDescent="0.25">
      <c r="B643" s="110"/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  <c r="AA643" s="110"/>
      <c r="AB643" s="110"/>
    </row>
    <row r="644" spans="2:28" x14ac:dyDescent="0.25">
      <c r="B644" s="110"/>
      <c r="C644" s="110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  <c r="AA644" s="110"/>
      <c r="AB644" s="110"/>
    </row>
    <row r="645" spans="2:28" x14ac:dyDescent="0.25">
      <c r="B645" s="110"/>
      <c r="C645" s="110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0"/>
    </row>
    <row r="646" spans="2:28" x14ac:dyDescent="0.25">
      <c r="B646" s="110"/>
      <c r="C646" s="110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0"/>
    </row>
    <row r="647" spans="2:28" x14ac:dyDescent="0.25">
      <c r="B647" s="110"/>
      <c r="C647" s="110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  <c r="AA647" s="110"/>
      <c r="AB647" s="110"/>
    </row>
    <row r="648" spans="2:28" x14ac:dyDescent="0.25">
      <c r="B648" s="110"/>
      <c r="C648" s="110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0"/>
    </row>
    <row r="649" spans="2:28" x14ac:dyDescent="0.25">
      <c r="B649" s="110"/>
      <c r="C649" s="110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0"/>
    </row>
    <row r="650" spans="2:28" x14ac:dyDescent="0.25">
      <c r="B650" s="110"/>
      <c r="C650" s="110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  <c r="AA650" s="110"/>
      <c r="AB650" s="110"/>
    </row>
    <row r="651" spans="2:28" x14ac:dyDescent="0.25">
      <c r="B651" s="110"/>
      <c r="C651" s="110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  <c r="AA651" s="110"/>
      <c r="AB651" s="110"/>
    </row>
    <row r="652" spans="2:28" x14ac:dyDescent="0.25">
      <c r="B652" s="110"/>
      <c r="C652" s="110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  <c r="AA652" s="110"/>
      <c r="AB652" s="110"/>
    </row>
    <row r="653" spans="2:28" x14ac:dyDescent="0.25">
      <c r="B653" s="110"/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0"/>
    </row>
    <row r="654" spans="2:28" x14ac:dyDescent="0.25">
      <c r="B654" s="110"/>
      <c r="C654" s="110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  <c r="AA654" s="110"/>
      <c r="AB654" s="110"/>
    </row>
    <row r="655" spans="2:28" x14ac:dyDescent="0.25">
      <c r="B655" s="110"/>
      <c r="C655" s="110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  <c r="AA655" s="110"/>
      <c r="AB655" s="110"/>
    </row>
    <row r="656" spans="2:28" x14ac:dyDescent="0.25">
      <c r="B656" s="110"/>
      <c r="C656" s="110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0"/>
    </row>
    <row r="657" spans="2:28" x14ac:dyDescent="0.25">
      <c r="B657" s="110"/>
      <c r="C657" s="110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0"/>
    </row>
    <row r="658" spans="2:28" x14ac:dyDescent="0.25">
      <c r="B658" s="110"/>
      <c r="C658" s="110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0"/>
    </row>
    <row r="659" spans="2:28" x14ac:dyDescent="0.25">
      <c r="B659" s="110"/>
      <c r="C659" s="110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0"/>
    </row>
    <row r="660" spans="2:28" x14ac:dyDescent="0.25">
      <c r="B660" s="110"/>
      <c r="C660" s="110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  <c r="AA660" s="110"/>
      <c r="AB660" s="110"/>
    </row>
    <row r="661" spans="2:28" x14ac:dyDescent="0.25">
      <c r="B661" s="110"/>
      <c r="C661" s="110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  <c r="AA661" s="110"/>
      <c r="AB661" s="110"/>
    </row>
    <row r="662" spans="2:28" x14ac:dyDescent="0.25">
      <c r="B662" s="110"/>
      <c r="C662" s="110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  <c r="AA662" s="110"/>
      <c r="AB662" s="110"/>
    </row>
    <row r="663" spans="2:28" x14ac:dyDescent="0.25">
      <c r="B663" s="110"/>
      <c r="C663" s="110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  <c r="AA663" s="110"/>
      <c r="AB663" s="110"/>
    </row>
    <row r="664" spans="2:28" x14ac:dyDescent="0.25">
      <c r="B664" s="110"/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0"/>
    </row>
    <row r="665" spans="2:28" x14ac:dyDescent="0.25">
      <c r="B665" s="110"/>
      <c r="C665" s="110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  <c r="AA665" s="110"/>
      <c r="AB665" s="110"/>
    </row>
    <row r="666" spans="2:28" x14ac:dyDescent="0.25">
      <c r="B666" s="110"/>
      <c r="C666" s="110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  <c r="AA666" s="110"/>
      <c r="AB666" s="110"/>
    </row>
    <row r="667" spans="2:28" x14ac:dyDescent="0.25">
      <c r="B667" s="110"/>
      <c r="C667" s="110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  <c r="AA667" s="110"/>
      <c r="AB667" s="110"/>
    </row>
    <row r="668" spans="2:28" x14ac:dyDescent="0.25">
      <c r="B668" s="110"/>
      <c r="C668" s="110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0"/>
    </row>
    <row r="669" spans="2:28" x14ac:dyDescent="0.25">
      <c r="B669" s="110"/>
      <c r="C669" s="110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0"/>
    </row>
    <row r="670" spans="2:28" x14ac:dyDescent="0.25">
      <c r="B670" s="110"/>
      <c r="C670" s="110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0"/>
    </row>
    <row r="671" spans="2:28" x14ac:dyDescent="0.25">
      <c r="B671" s="110"/>
      <c r="C671" s="110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0"/>
    </row>
    <row r="672" spans="2:28" x14ac:dyDescent="0.25">
      <c r="B672" s="110"/>
      <c r="C672" s="110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  <c r="AA672" s="110"/>
      <c r="AB672" s="110"/>
    </row>
    <row r="673" spans="2:28" x14ac:dyDescent="0.25">
      <c r="B673" s="110"/>
      <c r="C673" s="110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  <c r="AA673" s="110"/>
      <c r="AB673" s="110"/>
    </row>
    <row r="674" spans="2:28" x14ac:dyDescent="0.25">
      <c r="B674" s="110"/>
      <c r="C674" s="110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0"/>
    </row>
    <row r="675" spans="2:28" x14ac:dyDescent="0.25">
      <c r="B675" s="110"/>
      <c r="C675" s="110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0"/>
    </row>
    <row r="676" spans="2:28" x14ac:dyDescent="0.25">
      <c r="B676" s="110"/>
      <c r="C676" s="110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  <c r="AA676" s="110"/>
      <c r="AB676" s="110"/>
    </row>
    <row r="677" spans="2:28" x14ac:dyDescent="0.25">
      <c r="B677" s="110"/>
      <c r="C677" s="110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  <c r="AA677" s="110"/>
      <c r="AB677" s="110"/>
    </row>
    <row r="678" spans="2:28" x14ac:dyDescent="0.25">
      <c r="B678" s="110"/>
      <c r="C678" s="110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0"/>
    </row>
    <row r="679" spans="2:28" x14ac:dyDescent="0.25">
      <c r="B679" s="110"/>
      <c r="C679" s="110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</row>
    <row r="680" spans="2:28" x14ac:dyDescent="0.25">
      <c r="B680" s="110"/>
      <c r="C680" s="110"/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0"/>
    </row>
    <row r="681" spans="2:28" x14ac:dyDescent="0.25">
      <c r="B681" s="110"/>
      <c r="C681" s="110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  <c r="AA681" s="110"/>
      <c r="AB681" s="110"/>
    </row>
    <row r="682" spans="2:28" x14ac:dyDescent="0.25">
      <c r="B682" s="110"/>
      <c r="C682" s="110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  <c r="AA682" s="110"/>
      <c r="AB682" s="110"/>
    </row>
    <row r="683" spans="2:28" x14ac:dyDescent="0.25">
      <c r="B683" s="110"/>
      <c r="C683" s="110"/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  <c r="AA683" s="110"/>
      <c r="AB683" s="110"/>
    </row>
    <row r="684" spans="2:28" x14ac:dyDescent="0.25">
      <c r="B684" s="110"/>
      <c r="C684" s="110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  <c r="AA684" s="110"/>
      <c r="AB684" s="110"/>
    </row>
    <row r="685" spans="2:28" x14ac:dyDescent="0.25">
      <c r="B685" s="110"/>
      <c r="C685" s="110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  <c r="AA685" s="110"/>
      <c r="AB685" s="110"/>
    </row>
    <row r="686" spans="2:28" x14ac:dyDescent="0.25">
      <c r="B686" s="110"/>
      <c r="C686" s="110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0"/>
    </row>
    <row r="687" spans="2:28" x14ac:dyDescent="0.25">
      <c r="B687" s="110"/>
      <c r="C687" s="110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  <c r="AA687" s="110"/>
      <c r="AB687" s="110"/>
    </row>
    <row r="688" spans="2:28" x14ac:dyDescent="0.25">
      <c r="B688" s="110"/>
      <c r="C688" s="110"/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  <c r="AA688" s="110"/>
      <c r="AB688" s="110"/>
    </row>
    <row r="689" spans="2:28" x14ac:dyDescent="0.25">
      <c r="B689" s="110"/>
      <c r="C689" s="110"/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  <c r="AA689" s="110"/>
      <c r="AB689" s="110"/>
    </row>
    <row r="690" spans="2:28" x14ac:dyDescent="0.25">
      <c r="B690" s="110"/>
      <c r="C690" s="110"/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0"/>
    </row>
    <row r="691" spans="2:28" x14ac:dyDescent="0.25">
      <c r="B691" s="110"/>
      <c r="C691" s="110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  <c r="AA691" s="110"/>
      <c r="AB691" s="110"/>
    </row>
    <row r="692" spans="2:28" x14ac:dyDescent="0.25">
      <c r="B692" s="110"/>
      <c r="C692" s="110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  <c r="AA692" s="110"/>
      <c r="AB692" s="110"/>
    </row>
    <row r="693" spans="2:28" x14ac:dyDescent="0.25">
      <c r="B693" s="110"/>
      <c r="C693" s="110"/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  <c r="AA693" s="110"/>
      <c r="AB693" s="110"/>
    </row>
    <row r="694" spans="2:28" x14ac:dyDescent="0.25">
      <c r="B694" s="110"/>
      <c r="C694" s="110"/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  <c r="AA694" s="110"/>
      <c r="AB694" s="110"/>
    </row>
    <row r="695" spans="2:28" x14ac:dyDescent="0.25">
      <c r="B695" s="110"/>
      <c r="C695" s="110"/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  <c r="AA695" s="110"/>
      <c r="AB695" s="110"/>
    </row>
    <row r="696" spans="2:28" x14ac:dyDescent="0.25">
      <c r="B696" s="110"/>
      <c r="C696" s="110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  <c r="AA696" s="110"/>
      <c r="AB696" s="110"/>
    </row>
    <row r="697" spans="2:28" x14ac:dyDescent="0.25">
      <c r="B697" s="110"/>
      <c r="C697" s="110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0"/>
    </row>
    <row r="698" spans="2:28" x14ac:dyDescent="0.25">
      <c r="B698" s="110"/>
      <c r="C698" s="110"/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  <c r="AA698" s="110"/>
      <c r="AB698" s="110"/>
    </row>
    <row r="699" spans="2:28" x14ac:dyDescent="0.25">
      <c r="B699" s="110"/>
      <c r="C699" s="110"/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  <c r="AA699" s="110"/>
      <c r="AB699" s="110"/>
    </row>
    <row r="700" spans="2:28" x14ac:dyDescent="0.25">
      <c r="B700" s="110"/>
      <c r="C700" s="110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  <c r="AA700" s="110"/>
      <c r="AB700" s="110"/>
    </row>
    <row r="701" spans="2:28" x14ac:dyDescent="0.25">
      <c r="B701" s="110"/>
      <c r="C701" s="110"/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  <c r="AA701" s="110"/>
      <c r="AB701" s="110"/>
    </row>
    <row r="702" spans="2:28" x14ac:dyDescent="0.25">
      <c r="B702" s="110"/>
      <c r="C702" s="110"/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  <c r="AA702" s="110"/>
      <c r="AB702" s="110"/>
    </row>
    <row r="703" spans="2:28" x14ac:dyDescent="0.25">
      <c r="B703" s="110"/>
      <c r="C703" s="110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0"/>
    </row>
    <row r="704" spans="2:28" x14ac:dyDescent="0.25">
      <c r="B704" s="110"/>
      <c r="C704" s="110"/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  <c r="AA704" s="110"/>
      <c r="AB704" s="110"/>
    </row>
    <row r="705" spans="2:28" x14ac:dyDescent="0.25">
      <c r="B705" s="110"/>
      <c r="C705" s="110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  <c r="AA705" s="110"/>
      <c r="AB705" s="110"/>
    </row>
    <row r="706" spans="2:28" x14ac:dyDescent="0.25">
      <c r="B706" s="110"/>
      <c r="C706" s="110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  <c r="AA706" s="110"/>
      <c r="AB706" s="110"/>
    </row>
    <row r="707" spans="2:28" x14ac:dyDescent="0.25">
      <c r="B707" s="110"/>
      <c r="C707" s="110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  <c r="AA707" s="110"/>
      <c r="AB707" s="110"/>
    </row>
    <row r="708" spans="2:28" x14ac:dyDescent="0.25">
      <c r="B708" s="110"/>
      <c r="C708" s="110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  <c r="AA708" s="110"/>
      <c r="AB708" s="110"/>
    </row>
    <row r="709" spans="2:28" x14ac:dyDescent="0.25">
      <c r="B709" s="110"/>
      <c r="C709" s="110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  <c r="AA709" s="110"/>
      <c r="AB709" s="110"/>
    </row>
    <row r="710" spans="2:28" x14ac:dyDescent="0.25">
      <c r="B710" s="110"/>
      <c r="C710" s="110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  <c r="AA710" s="110"/>
      <c r="AB710" s="110"/>
    </row>
    <row r="711" spans="2:28" x14ac:dyDescent="0.25">
      <c r="B711" s="110"/>
      <c r="C711" s="110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0"/>
    </row>
    <row r="712" spans="2:28" x14ac:dyDescent="0.25">
      <c r="B712" s="110"/>
      <c r="C712" s="110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  <c r="AA712" s="110"/>
      <c r="AB712" s="110"/>
    </row>
    <row r="713" spans="2:28" x14ac:dyDescent="0.25">
      <c r="B713" s="110"/>
      <c r="C713" s="110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0"/>
    </row>
    <row r="714" spans="2:28" x14ac:dyDescent="0.25">
      <c r="B714" s="110"/>
      <c r="C714" s="110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  <c r="AA714" s="110"/>
      <c r="AB714" s="110"/>
    </row>
    <row r="715" spans="2:28" x14ac:dyDescent="0.25">
      <c r="B715" s="110"/>
      <c r="C715" s="110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  <c r="AA715" s="110"/>
      <c r="AB715" s="110"/>
    </row>
    <row r="716" spans="2:28" x14ac:dyDescent="0.25">
      <c r="B716" s="110"/>
      <c r="C716" s="110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  <c r="AA716" s="110"/>
      <c r="AB716" s="110"/>
    </row>
    <row r="717" spans="2:28" x14ac:dyDescent="0.25">
      <c r="B717" s="110"/>
      <c r="C717" s="110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  <c r="AA717" s="110"/>
      <c r="AB717" s="110"/>
    </row>
    <row r="718" spans="2:28" x14ac:dyDescent="0.25">
      <c r="B718" s="110"/>
      <c r="C718" s="110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  <c r="AA718" s="110"/>
      <c r="AB718" s="110"/>
    </row>
    <row r="719" spans="2:28" x14ac:dyDescent="0.25">
      <c r="B719" s="110"/>
      <c r="C719" s="110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  <c r="AA719" s="110"/>
      <c r="AB719" s="110"/>
    </row>
    <row r="720" spans="2:28" x14ac:dyDescent="0.25">
      <c r="B720" s="110"/>
      <c r="C720" s="110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  <c r="AA720" s="110"/>
      <c r="AB720" s="110"/>
    </row>
    <row r="721" spans="2:28" x14ac:dyDescent="0.25">
      <c r="B721" s="110"/>
      <c r="C721" s="110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  <c r="AA721" s="110"/>
      <c r="AB721" s="110"/>
    </row>
    <row r="722" spans="2:28" x14ac:dyDescent="0.25">
      <c r="B722" s="110"/>
      <c r="C722" s="110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  <c r="AA722" s="110"/>
      <c r="AB722" s="110"/>
    </row>
    <row r="723" spans="2:28" x14ac:dyDescent="0.25">
      <c r="B723" s="110"/>
      <c r="C723" s="110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  <c r="AA723" s="110"/>
      <c r="AB723" s="110"/>
    </row>
    <row r="724" spans="2:28" x14ac:dyDescent="0.25">
      <c r="B724" s="110"/>
      <c r="C724" s="110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  <c r="AA724" s="110"/>
      <c r="AB724" s="110"/>
    </row>
    <row r="725" spans="2:28" x14ac:dyDescent="0.25">
      <c r="B725" s="110"/>
      <c r="C725" s="110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  <c r="AA725" s="110"/>
      <c r="AB725" s="110"/>
    </row>
    <row r="726" spans="2:28" x14ac:dyDescent="0.25">
      <c r="B726" s="110"/>
      <c r="C726" s="110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  <c r="AA726" s="110"/>
      <c r="AB726" s="110"/>
    </row>
    <row r="727" spans="2:28" x14ac:dyDescent="0.25">
      <c r="B727" s="110"/>
      <c r="C727" s="110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  <c r="AA727" s="110"/>
      <c r="AB727" s="110"/>
    </row>
    <row r="728" spans="2:28" x14ac:dyDescent="0.25">
      <c r="B728" s="110"/>
      <c r="C728" s="110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  <c r="AA728" s="110"/>
      <c r="AB728" s="110"/>
    </row>
    <row r="729" spans="2:28" x14ac:dyDescent="0.25">
      <c r="B729" s="110"/>
      <c r="C729" s="110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  <c r="AA729" s="110"/>
      <c r="AB729" s="110"/>
    </row>
    <row r="730" spans="2:28" x14ac:dyDescent="0.25">
      <c r="B730" s="110"/>
      <c r="C730" s="110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  <c r="AA730" s="110"/>
      <c r="AB730" s="110"/>
    </row>
    <row r="731" spans="2:28" x14ac:dyDescent="0.25">
      <c r="B731" s="110"/>
      <c r="C731" s="110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  <c r="AA731" s="110"/>
      <c r="AB731" s="110"/>
    </row>
    <row r="732" spans="2:28" x14ac:dyDescent="0.25">
      <c r="B732" s="110"/>
      <c r="C732" s="110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  <c r="AA732" s="110"/>
      <c r="AB732" s="110"/>
    </row>
    <row r="733" spans="2:28" x14ac:dyDescent="0.25">
      <c r="B733" s="110"/>
      <c r="C733" s="110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  <c r="AA733" s="110"/>
      <c r="AB733" s="110"/>
    </row>
    <row r="734" spans="2:28" x14ac:dyDescent="0.25">
      <c r="B734" s="110"/>
      <c r="C734" s="110"/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  <c r="AA734" s="110"/>
      <c r="AB734" s="110"/>
    </row>
    <row r="735" spans="2:28" x14ac:dyDescent="0.25">
      <c r="B735" s="110"/>
      <c r="C735" s="110"/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  <c r="AA735" s="110"/>
      <c r="AB735" s="110"/>
    </row>
    <row r="736" spans="2:28" x14ac:dyDescent="0.25">
      <c r="B736" s="110"/>
      <c r="C736" s="110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  <c r="AA736" s="110"/>
      <c r="AB736" s="110"/>
    </row>
    <row r="737" spans="2:28" x14ac:dyDescent="0.25">
      <c r="B737" s="110"/>
      <c r="C737" s="110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  <c r="AA737" s="110"/>
      <c r="AB737" s="110"/>
    </row>
    <row r="738" spans="2:28" x14ac:dyDescent="0.25">
      <c r="B738" s="110"/>
      <c r="C738" s="110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  <c r="AA738" s="110"/>
      <c r="AB738" s="110"/>
    </row>
    <row r="739" spans="2:28" x14ac:dyDescent="0.25">
      <c r="B739" s="110"/>
      <c r="C739" s="110"/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  <c r="AA739" s="110"/>
      <c r="AB739" s="110"/>
    </row>
    <row r="740" spans="2:28" x14ac:dyDescent="0.25">
      <c r="B740" s="110"/>
      <c r="C740" s="110"/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  <c r="AA740" s="110"/>
      <c r="AB740" s="110"/>
    </row>
    <row r="741" spans="2:28" x14ac:dyDescent="0.25">
      <c r="B741" s="110"/>
      <c r="C741" s="110"/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0"/>
    </row>
    <row r="742" spans="2:28" x14ac:dyDescent="0.25">
      <c r="B742" s="110"/>
      <c r="C742" s="110"/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  <c r="AA742" s="110"/>
      <c r="AB742" s="110"/>
    </row>
    <row r="743" spans="2:28" x14ac:dyDescent="0.25">
      <c r="B743" s="110"/>
      <c r="C743" s="110"/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  <c r="AA743" s="110"/>
      <c r="AB743" s="110"/>
    </row>
    <row r="744" spans="2:28" x14ac:dyDescent="0.25">
      <c r="B744" s="110"/>
      <c r="C744" s="110"/>
      <c r="D744" s="110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  <c r="AA744" s="110"/>
      <c r="AB744" s="110"/>
    </row>
    <row r="745" spans="2:28" x14ac:dyDescent="0.25">
      <c r="B745" s="110"/>
      <c r="C745" s="110"/>
      <c r="D745" s="110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  <c r="AA745" s="110"/>
      <c r="AB745" s="110"/>
    </row>
    <row r="746" spans="2:28" x14ac:dyDescent="0.25">
      <c r="B746" s="110"/>
      <c r="C746" s="110"/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  <c r="AA746" s="110"/>
      <c r="AB746" s="110"/>
    </row>
    <row r="747" spans="2:28" x14ac:dyDescent="0.25">
      <c r="B747" s="110"/>
      <c r="C747" s="110"/>
      <c r="D747" s="110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  <c r="AA747" s="110"/>
      <c r="AB747" s="110"/>
    </row>
    <row r="748" spans="2:28" x14ac:dyDescent="0.25">
      <c r="B748" s="110"/>
      <c r="C748" s="110"/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  <c r="AA748" s="110"/>
      <c r="AB748" s="110"/>
    </row>
    <row r="749" spans="2:28" x14ac:dyDescent="0.25">
      <c r="B749" s="110"/>
      <c r="C749" s="110"/>
      <c r="D749" s="110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  <c r="AA749" s="110"/>
      <c r="AB749" s="110"/>
    </row>
    <row r="750" spans="2:28" x14ac:dyDescent="0.25">
      <c r="B750" s="110"/>
      <c r="C750" s="110"/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  <c r="AA750" s="110"/>
      <c r="AB750" s="110"/>
    </row>
    <row r="751" spans="2:28" x14ac:dyDescent="0.25">
      <c r="B751" s="110"/>
      <c r="C751" s="110"/>
      <c r="D751" s="110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  <c r="AA751" s="110"/>
      <c r="AB751" s="110"/>
    </row>
    <row r="752" spans="2:28" x14ac:dyDescent="0.25">
      <c r="B752" s="110"/>
      <c r="C752" s="110"/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  <c r="AA752" s="110"/>
      <c r="AB752" s="110"/>
    </row>
    <row r="753" spans="2:28" x14ac:dyDescent="0.25">
      <c r="B753" s="110"/>
      <c r="C753" s="110"/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  <c r="AA753" s="110"/>
      <c r="AB753" s="110"/>
    </row>
    <row r="754" spans="2:28" x14ac:dyDescent="0.25">
      <c r="B754" s="110"/>
      <c r="C754" s="110"/>
      <c r="D754" s="110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  <c r="AA754" s="110"/>
      <c r="AB754" s="110"/>
    </row>
    <row r="755" spans="2:28" x14ac:dyDescent="0.25">
      <c r="B755" s="110"/>
      <c r="C755" s="110"/>
      <c r="D755" s="110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  <c r="AA755" s="110"/>
      <c r="AB755" s="110"/>
    </row>
    <row r="756" spans="2:28" x14ac:dyDescent="0.25">
      <c r="B756" s="110"/>
      <c r="C756" s="110"/>
      <c r="D756" s="110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  <c r="AA756" s="110"/>
      <c r="AB756" s="110"/>
    </row>
    <row r="757" spans="2:28" x14ac:dyDescent="0.25">
      <c r="B757" s="110"/>
      <c r="C757" s="110"/>
      <c r="D757" s="110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  <c r="AA757" s="110"/>
      <c r="AB757" s="110"/>
    </row>
    <row r="758" spans="2:28" x14ac:dyDescent="0.25">
      <c r="B758" s="110"/>
      <c r="C758" s="110"/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  <c r="AA758" s="110"/>
      <c r="AB758" s="110"/>
    </row>
    <row r="759" spans="2:28" x14ac:dyDescent="0.25">
      <c r="B759" s="110"/>
      <c r="C759" s="110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  <c r="AA759" s="110"/>
      <c r="AB759" s="110"/>
    </row>
    <row r="760" spans="2:28" x14ac:dyDescent="0.25">
      <c r="B760" s="110"/>
      <c r="C760" s="110"/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  <c r="AA760" s="110"/>
      <c r="AB760" s="110"/>
    </row>
    <row r="761" spans="2:28" x14ac:dyDescent="0.25">
      <c r="B761" s="110"/>
      <c r="C761" s="110"/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  <c r="AA761" s="110"/>
      <c r="AB761" s="110"/>
    </row>
    <row r="762" spans="2:28" x14ac:dyDescent="0.25">
      <c r="B762" s="110"/>
      <c r="C762" s="110"/>
      <c r="D762" s="110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  <c r="AA762" s="110"/>
      <c r="AB762" s="110"/>
    </row>
    <row r="763" spans="2:28" x14ac:dyDescent="0.25">
      <c r="B763" s="110"/>
      <c r="C763" s="110"/>
      <c r="D763" s="110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  <c r="AA763" s="110"/>
      <c r="AB763" s="110"/>
    </row>
    <row r="764" spans="2:28" x14ac:dyDescent="0.25">
      <c r="B764" s="110"/>
      <c r="C764" s="110"/>
      <c r="D764" s="110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  <c r="AA764" s="110"/>
      <c r="AB764" s="110"/>
    </row>
    <row r="765" spans="2:28" x14ac:dyDescent="0.25">
      <c r="B765" s="110"/>
      <c r="C765" s="110"/>
      <c r="D765" s="110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  <c r="AA765" s="110"/>
      <c r="AB765" s="110"/>
    </row>
    <row r="766" spans="2:28" x14ac:dyDescent="0.25">
      <c r="B766" s="110"/>
      <c r="C766" s="110"/>
      <c r="D766" s="110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  <c r="AA766" s="110"/>
      <c r="AB766" s="110"/>
    </row>
    <row r="767" spans="2:28" x14ac:dyDescent="0.25">
      <c r="B767" s="110"/>
      <c r="C767" s="110"/>
      <c r="D767" s="110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  <c r="AA767" s="110"/>
      <c r="AB767" s="110"/>
    </row>
    <row r="768" spans="2:28" x14ac:dyDescent="0.25">
      <c r="B768" s="110"/>
      <c r="C768" s="110"/>
      <c r="D768" s="110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  <c r="AA768" s="110"/>
      <c r="AB768" s="110"/>
    </row>
    <row r="769" spans="2:28" x14ac:dyDescent="0.25">
      <c r="B769" s="110"/>
      <c r="C769" s="110"/>
      <c r="D769" s="110"/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  <c r="AA769" s="110"/>
      <c r="AB769" s="110"/>
    </row>
    <row r="770" spans="2:28" x14ac:dyDescent="0.25">
      <c r="B770" s="110"/>
      <c r="C770" s="110"/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  <c r="AA770" s="110"/>
      <c r="AB770" s="110"/>
    </row>
    <row r="771" spans="2:28" x14ac:dyDescent="0.25">
      <c r="B771" s="110"/>
      <c r="C771" s="110"/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  <c r="AA771" s="110"/>
      <c r="AB771" s="110"/>
    </row>
    <row r="772" spans="2:28" x14ac:dyDescent="0.25">
      <c r="B772" s="110"/>
      <c r="C772" s="110"/>
      <c r="D772" s="110"/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  <c r="AA772" s="110"/>
      <c r="AB772" s="110"/>
    </row>
    <row r="773" spans="2:28" x14ac:dyDescent="0.25">
      <c r="B773" s="110"/>
      <c r="C773" s="110"/>
      <c r="D773" s="110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  <c r="AA773" s="110"/>
      <c r="AB773" s="110"/>
    </row>
    <row r="774" spans="2:28" x14ac:dyDescent="0.25">
      <c r="B774" s="110"/>
      <c r="C774" s="110"/>
      <c r="D774" s="110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  <c r="AA774" s="110"/>
      <c r="AB774" s="110"/>
    </row>
    <row r="775" spans="2:28" x14ac:dyDescent="0.25">
      <c r="B775" s="110"/>
      <c r="C775" s="110"/>
      <c r="D775" s="110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  <c r="AA775" s="110"/>
      <c r="AB775" s="110"/>
    </row>
    <row r="776" spans="2:28" x14ac:dyDescent="0.25">
      <c r="B776" s="110"/>
      <c r="C776" s="110"/>
      <c r="D776" s="110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  <c r="AA776" s="110"/>
      <c r="AB776" s="110"/>
    </row>
    <row r="777" spans="2:28" x14ac:dyDescent="0.25">
      <c r="B777" s="110"/>
      <c r="C777" s="110"/>
      <c r="D777" s="110"/>
      <c r="E777" s="110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  <c r="AA777" s="110"/>
      <c r="AB777" s="110"/>
    </row>
    <row r="778" spans="2:28" x14ac:dyDescent="0.25">
      <c r="B778" s="110"/>
      <c r="C778" s="110"/>
      <c r="D778" s="110"/>
      <c r="E778" s="110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  <c r="AA778" s="110"/>
      <c r="AB778" s="110"/>
    </row>
    <row r="779" spans="2:28" x14ac:dyDescent="0.25">
      <c r="B779" s="110"/>
      <c r="C779" s="110"/>
      <c r="D779" s="110"/>
      <c r="E779" s="110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  <c r="AA779" s="110"/>
      <c r="AB779" s="110"/>
    </row>
    <row r="780" spans="2:28" x14ac:dyDescent="0.25">
      <c r="B780" s="110"/>
      <c r="C780" s="110"/>
      <c r="D780" s="110"/>
      <c r="E780" s="110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  <c r="AA780" s="110"/>
      <c r="AB780" s="110"/>
    </row>
    <row r="781" spans="2:28" x14ac:dyDescent="0.25">
      <c r="B781" s="110"/>
      <c r="C781" s="110"/>
      <c r="D781" s="110"/>
      <c r="E781" s="110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  <c r="AA781" s="110"/>
      <c r="AB781" s="110"/>
    </row>
    <row r="782" spans="2:28" x14ac:dyDescent="0.25">
      <c r="B782" s="110"/>
      <c r="C782" s="110"/>
      <c r="D782" s="110"/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  <c r="AA782" s="110"/>
      <c r="AB782" s="110"/>
    </row>
    <row r="783" spans="2:28" x14ac:dyDescent="0.25">
      <c r="B783" s="110"/>
      <c r="C783" s="110"/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  <c r="AA783" s="110"/>
      <c r="AB783" s="110"/>
    </row>
    <row r="784" spans="2:28" x14ac:dyDescent="0.25">
      <c r="B784" s="110"/>
      <c r="C784" s="110"/>
      <c r="D784" s="110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  <c r="AA784" s="110"/>
      <c r="AB784" s="110"/>
    </row>
    <row r="785" spans="2:28" x14ac:dyDescent="0.25">
      <c r="B785" s="110"/>
      <c r="C785" s="110"/>
      <c r="D785" s="110"/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  <c r="AA785" s="110"/>
      <c r="AB785" s="110"/>
    </row>
    <row r="786" spans="2:28" x14ac:dyDescent="0.25">
      <c r="B786" s="110"/>
      <c r="C786" s="110"/>
      <c r="D786" s="110"/>
      <c r="E786" s="110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  <c r="AA786" s="110"/>
      <c r="AB786" s="110"/>
    </row>
    <row r="787" spans="2:28" x14ac:dyDescent="0.25">
      <c r="B787" s="110"/>
      <c r="C787" s="110"/>
      <c r="D787" s="110"/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  <c r="AA787" s="110"/>
      <c r="AB787" s="110"/>
    </row>
    <row r="788" spans="2:28" x14ac:dyDescent="0.25">
      <c r="B788" s="110"/>
      <c r="C788" s="110"/>
      <c r="D788" s="110"/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  <c r="AA788" s="110"/>
      <c r="AB788" s="110"/>
    </row>
    <row r="789" spans="2:28" x14ac:dyDescent="0.25">
      <c r="B789" s="110"/>
      <c r="C789" s="110"/>
      <c r="D789" s="110"/>
      <c r="E789" s="110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  <c r="AA789" s="110"/>
      <c r="AB789" s="110"/>
    </row>
    <row r="790" spans="2:28" x14ac:dyDescent="0.25">
      <c r="B790" s="110"/>
      <c r="C790" s="110"/>
      <c r="D790" s="110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  <c r="AA790" s="110"/>
      <c r="AB790" s="110"/>
    </row>
    <row r="791" spans="2:28" x14ac:dyDescent="0.25">
      <c r="B791" s="110"/>
      <c r="C791" s="110"/>
      <c r="D791" s="110"/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  <c r="AA791" s="110"/>
      <c r="AB791" s="110"/>
    </row>
    <row r="792" spans="2:28" x14ac:dyDescent="0.25">
      <c r="B792" s="110"/>
      <c r="C792" s="110"/>
      <c r="D792" s="110"/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  <c r="AA792" s="110"/>
      <c r="AB792" s="110"/>
    </row>
    <row r="793" spans="2:28" x14ac:dyDescent="0.25">
      <c r="B793" s="110"/>
      <c r="C793" s="110"/>
      <c r="D793" s="110"/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  <c r="AA793" s="110"/>
      <c r="AB793" s="110"/>
    </row>
    <row r="794" spans="2:28" x14ac:dyDescent="0.25">
      <c r="B794" s="110"/>
      <c r="C794" s="110"/>
      <c r="D794" s="110"/>
      <c r="E794" s="110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  <c r="AA794" s="110"/>
      <c r="AB794" s="110"/>
    </row>
    <row r="795" spans="2:28" x14ac:dyDescent="0.25">
      <c r="B795" s="110"/>
      <c r="C795" s="110"/>
      <c r="D795" s="110"/>
      <c r="E795" s="110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  <c r="AA795" s="110"/>
      <c r="AB795" s="110"/>
    </row>
    <row r="796" spans="2:28" x14ac:dyDescent="0.25">
      <c r="B796" s="110"/>
      <c r="C796" s="110"/>
      <c r="D796" s="110"/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  <c r="AA796" s="110"/>
      <c r="AB796" s="110"/>
    </row>
    <row r="797" spans="2:28" x14ac:dyDescent="0.25">
      <c r="B797" s="110"/>
      <c r="C797" s="110"/>
      <c r="D797" s="110"/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  <c r="AA797" s="110"/>
      <c r="AB797" s="110"/>
    </row>
    <row r="798" spans="2:28" x14ac:dyDescent="0.25">
      <c r="B798" s="110"/>
      <c r="C798" s="110"/>
      <c r="D798" s="110"/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  <c r="AA798" s="110"/>
      <c r="AB798" s="110"/>
    </row>
    <row r="799" spans="2:28" x14ac:dyDescent="0.25">
      <c r="B799" s="110"/>
      <c r="C799" s="110"/>
      <c r="D799" s="110"/>
      <c r="E799" s="110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  <c r="AA799" s="110"/>
      <c r="AB799" s="110"/>
    </row>
    <row r="800" spans="2:28" x14ac:dyDescent="0.25">
      <c r="B800" s="110"/>
      <c r="C800" s="110"/>
      <c r="D800" s="110"/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  <c r="AA800" s="110"/>
      <c r="AB800" s="110"/>
    </row>
    <row r="801" spans="2:28" x14ac:dyDescent="0.25">
      <c r="B801" s="110"/>
      <c r="C801" s="110"/>
      <c r="D801" s="110"/>
      <c r="E801" s="110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  <c r="AA801" s="110"/>
      <c r="AB801" s="110"/>
    </row>
    <row r="802" spans="2:28" x14ac:dyDescent="0.25">
      <c r="B802" s="110"/>
      <c r="C802" s="110"/>
      <c r="D802" s="110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  <c r="AA802" s="110"/>
      <c r="AB802" s="110"/>
    </row>
    <row r="803" spans="2:28" x14ac:dyDescent="0.25">
      <c r="B803" s="110"/>
      <c r="C803" s="110"/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  <c r="AA803" s="110"/>
      <c r="AB803" s="110"/>
    </row>
    <row r="804" spans="2:28" x14ac:dyDescent="0.25">
      <c r="B804" s="110"/>
      <c r="C804" s="110"/>
      <c r="D804" s="110"/>
      <c r="E804" s="110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  <c r="AA804" s="110"/>
      <c r="AB804" s="110"/>
    </row>
    <row r="805" spans="2:28" x14ac:dyDescent="0.25">
      <c r="B805" s="110"/>
      <c r="C805" s="110"/>
      <c r="D805" s="110"/>
      <c r="E805" s="110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  <c r="AA805" s="110"/>
      <c r="AB805" s="110"/>
    </row>
    <row r="806" spans="2:28" x14ac:dyDescent="0.25">
      <c r="B806" s="110"/>
      <c r="C806" s="110"/>
      <c r="D806" s="110"/>
      <c r="E806" s="110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  <c r="AA806" s="110"/>
      <c r="AB806" s="110"/>
    </row>
    <row r="807" spans="2:28" x14ac:dyDescent="0.25">
      <c r="B807" s="110"/>
      <c r="C807" s="110"/>
      <c r="D807" s="110"/>
      <c r="E807" s="110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  <c r="AA807" s="110"/>
      <c r="AB807" s="110"/>
    </row>
    <row r="808" spans="2:28" x14ac:dyDescent="0.25">
      <c r="B808" s="110"/>
      <c r="C808" s="110"/>
      <c r="D808" s="110"/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  <c r="AA808" s="110"/>
      <c r="AB808" s="110"/>
    </row>
    <row r="809" spans="2:28" x14ac:dyDescent="0.25">
      <c r="B809" s="110"/>
      <c r="C809" s="110"/>
      <c r="D809" s="110"/>
      <c r="E809" s="110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  <c r="AA809" s="110"/>
      <c r="AB809" s="110"/>
    </row>
    <row r="810" spans="2:28" x14ac:dyDescent="0.25">
      <c r="B810" s="110"/>
      <c r="C810" s="110"/>
      <c r="D810" s="110"/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  <c r="AA810" s="110"/>
      <c r="AB810" s="110"/>
    </row>
    <row r="811" spans="2:28" x14ac:dyDescent="0.25">
      <c r="B811" s="110"/>
      <c r="C811" s="110"/>
      <c r="D811" s="110"/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  <c r="AA811" s="110"/>
      <c r="AB811" s="110"/>
    </row>
    <row r="812" spans="2:28" x14ac:dyDescent="0.25">
      <c r="B812" s="110"/>
      <c r="C812" s="110"/>
      <c r="D812" s="110"/>
      <c r="E812" s="110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  <c r="AA812" s="110"/>
      <c r="AB812" s="110"/>
    </row>
    <row r="813" spans="2:28" x14ac:dyDescent="0.25">
      <c r="B813" s="110"/>
      <c r="C813" s="110"/>
      <c r="D813" s="110"/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  <c r="AA813" s="110"/>
      <c r="AB813" s="110"/>
    </row>
    <row r="814" spans="2:28" x14ac:dyDescent="0.25">
      <c r="B814" s="110"/>
      <c r="C814" s="110"/>
      <c r="D814" s="110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  <c r="AA814" s="110"/>
      <c r="AB814" s="110"/>
    </row>
    <row r="815" spans="2:28" x14ac:dyDescent="0.25">
      <c r="B815" s="110"/>
      <c r="C815" s="110"/>
      <c r="D815" s="110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  <c r="AA815" s="110"/>
      <c r="AB815" s="110"/>
    </row>
    <row r="816" spans="2:28" x14ac:dyDescent="0.25">
      <c r="B816" s="110"/>
      <c r="C816" s="110"/>
      <c r="D816" s="110"/>
      <c r="E816" s="110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  <c r="AA816" s="110"/>
      <c r="AB816" s="110"/>
    </row>
    <row r="817" spans="2:28" x14ac:dyDescent="0.25">
      <c r="B817" s="110"/>
      <c r="C817" s="110"/>
      <c r="D817" s="110"/>
      <c r="E817" s="110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  <c r="AA817" s="110"/>
      <c r="AB817" s="110"/>
    </row>
    <row r="818" spans="2:28" x14ac:dyDescent="0.25">
      <c r="B818" s="110"/>
      <c r="C818" s="110"/>
      <c r="D818" s="110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  <c r="AA818" s="110"/>
      <c r="AB818" s="110"/>
    </row>
    <row r="819" spans="2:28" x14ac:dyDescent="0.25">
      <c r="B819" s="110"/>
      <c r="C819" s="110"/>
      <c r="D819" s="110"/>
      <c r="E819" s="110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  <c r="AA819" s="110"/>
      <c r="AB819" s="110"/>
    </row>
    <row r="820" spans="2:28" x14ac:dyDescent="0.25">
      <c r="B820" s="110"/>
      <c r="C820" s="110"/>
      <c r="D820" s="110"/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  <c r="AA820" s="110"/>
      <c r="AB820" s="110"/>
    </row>
    <row r="821" spans="2:28" x14ac:dyDescent="0.25">
      <c r="B821" s="110"/>
      <c r="C821" s="110"/>
      <c r="D821" s="110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  <c r="AA821" s="110"/>
      <c r="AB821" s="110"/>
    </row>
    <row r="822" spans="2:28" x14ac:dyDescent="0.25">
      <c r="B822" s="110"/>
      <c r="C822" s="110"/>
      <c r="D822" s="110"/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  <c r="AA822" s="110"/>
      <c r="AB822" s="110"/>
    </row>
    <row r="823" spans="2:28" x14ac:dyDescent="0.25">
      <c r="B823" s="110"/>
      <c r="C823" s="110"/>
      <c r="D823" s="110"/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  <c r="AA823" s="110"/>
      <c r="AB823" s="110"/>
    </row>
    <row r="824" spans="2:28" x14ac:dyDescent="0.25">
      <c r="B824" s="110"/>
      <c r="C824" s="110"/>
      <c r="D824" s="110"/>
      <c r="E824" s="110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  <c r="AA824" s="110"/>
      <c r="AB824" s="110"/>
    </row>
    <row r="825" spans="2:28" x14ac:dyDescent="0.25">
      <c r="B825" s="110"/>
      <c r="C825" s="110"/>
      <c r="D825" s="110"/>
      <c r="E825" s="110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  <c r="AA825" s="110"/>
      <c r="AB825" s="110"/>
    </row>
    <row r="826" spans="2:28" x14ac:dyDescent="0.25">
      <c r="B826" s="110"/>
      <c r="C826" s="110"/>
      <c r="D826" s="110"/>
      <c r="E826" s="110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  <c r="AA826" s="110"/>
      <c r="AB826" s="110"/>
    </row>
    <row r="827" spans="2:28" x14ac:dyDescent="0.25">
      <c r="B827" s="110"/>
      <c r="C827" s="110"/>
      <c r="D827" s="110"/>
      <c r="E827" s="110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  <c r="AA827" s="110"/>
      <c r="AB827" s="110"/>
    </row>
    <row r="828" spans="2:28" x14ac:dyDescent="0.25">
      <c r="B828" s="110"/>
      <c r="C828" s="110"/>
      <c r="D828" s="110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  <c r="AA828" s="110"/>
      <c r="AB828" s="110"/>
    </row>
    <row r="829" spans="2:28" x14ac:dyDescent="0.25">
      <c r="B829" s="110"/>
      <c r="C829" s="110"/>
      <c r="D829" s="110"/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  <c r="AA829" s="110"/>
      <c r="AB829" s="110"/>
    </row>
    <row r="830" spans="2:28" x14ac:dyDescent="0.25">
      <c r="B830" s="110"/>
      <c r="C830" s="110"/>
      <c r="D830" s="110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  <c r="AA830" s="110"/>
      <c r="AB830" s="110"/>
    </row>
    <row r="831" spans="2:28" x14ac:dyDescent="0.25">
      <c r="B831" s="110"/>
      <c r="C831" s="110"/>
      <c r="D831" s="110"/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  <c r="AA831" s="110"/>
      <c r="AB831" s="110"/>
    </row>
    <row r="832" spans="2:28" x14ac:dyDescent="0.25">
      <c r="B832" s="110"/>
      <c r="C832" s="110"/>
      <c r="D832" s="110"/>
      <c r="E832" s="110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  <c r="AA832" s="110"/>
      <c r="AB832" s="110"/>
    </row>
    <row r="833" spans="2:28" x14ac:dyDescent="0.25">
      <c r="B833" s="110"/>
      <c r="C833" s="110"/>
      <c r="D833" s="110"/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  <c r="AA833" s="110"/>
      <c r="AB833" s="110"/>
    </row>
    <row r="834" spans="2:28" x14ac:dyDescent="0.25">
      <c r="B834" s="110"/>
      <c r="C834" s="110"/>
      <c r="D834" s="110"/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  <c r="AA834" s="110"/>
      <c r="AB834" s="110"/>
    </row>
    <row r="835" spans="2:28" x14ac:dyDescent="0.25">
      <c r="B835" s="110"/>
      <c r="C835" s="110"/>
      <c r="D835" s="110"/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  <c r="AA835" s="110"/>
      <c r="AB835" s="110"/>
    </row>
    <row r="836" spans="2:28" x14ac:dyDescent="0.25">
      <c r="B836" s="110"/>
      <c r="C836" s="110"/>
      <c r="D836" s="110"/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  <c r="AA836" s="110"/>
      <c r="AB836" s="110"/>
    </row>
    <row r="837" spans="2:28" x14ac:dyDescent="0.25">
      <c r="B837" s="110"/>
      <c r="C837" s="110"/>
      <c r="D837" s="110"/>
      <c r="E837" s="110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  <c r="AA837" s="110"/>
      <c r="AB837" s="110"/>
    </row>
    <row r="838" spans="2:28" x14ac:dyDescent="0.25">
      <c r="B838" s="110"/>
      <c r="C838" s="110"/>
      <c r="D838" s="110"/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  <c r="AA838" s="110"/>
      <c r="AB838" s="110"/>
    </row>
    <row r="839" spans="2:28" x14ac:dyDescent="0.25">
      <c r="B839" s="110"/>
      <c r="C839" s="110"/>
      <c r="D839" s="110"/>
      <c r="E839" s="110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  <c r="AA839" s="110"/>
      <c r="AB839" s="110"/>
    </row>
    <row r="840" spans="2:28" x14ac:dyDescent="0.25">
      <c r="B840" s="110"/>
      <c r="C840" s="110"/>
      <c r="D840" s="110"/>
      <c r="E840" s="110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  <c r="AA840" s="110"/>
      <c r="AB840" s="110"/>
    </row>
    <row r="841" spans="2:28" x14ac:dyDescent="0.25">
      <c r="B841" s="110"/>
      <c r="C841" s="110"/>
      <c r="D841" s="110"/>
      <c r="E841" s="110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  <c r="AA841" s="110"/>
      <c r="AB841" s="110"/>
    </row>
    <row r="842" spans="2:28" x14ac:dyDescent="0.25">
      <c r="B842" s="110"/>
      <c r="C842" s="110"/>
      <c r="D842" s="110"/>
      <c r="E842" s="110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  <c r="AA842" s="110"/>
      <c r="AB842" s="110"/>
    </row>
    <row r="843" spans="2:28" x14ac:dyDescent="0.25">
      <c r="B843" s="110"/>
      <c r="C843" s="110"/>
      <c r="D843" s="110"/>
      <c r="E843" s="110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  <c r="AA843" s="110"/>
      <c r="AB843" s="110"/>
    </row>
    <row r="844" spans="2:28" x14ac:dyDescent="0.25">
      <c r="B844" s="110"/>
      <c r="C844" s="110"/>
      <c r="D844" s="110"/>
      <c r="E844" s="110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  <c r="AA844" s="110"/>
      <c r="AB844" s="110"/>
    </row>
    <row r="845" spans="2:28" x14ac:dyDescent="0.25">
      <c r="B845" s="110"/>
      <c r="C845" s="110"/>
      <c r="D845" s="110"/>
      <c r="E845" s="110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  <c r="AA845" s="110"/>
      <c r="AB845" s="110"/>
    </row>
    <row r="846" spans="2:28" x14ac:dyDescent="0.25">
      <c r="B846" s="110"/>
      <c r="C846" s="110"/>
      <c r="D846" s="110"/>
      <c r="E846" s="110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  <c r="AA846" s="110"/>
      <c r="AB846" s="110"/>
    </row>
    <row r="847" spans="2:28" x14ac:dyDescent="0.25">
      <c r="B847" s="110"/>
      <c r="C847" s="110"/>
      <c r="D847" s="110"/>
      <c r="E847" s="110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  <c r="AA847" s="110"/>
      <c r="AB847" s="110"/>
    </row>
    <row r="848" spans="2:28" x14ac:dyDescent="0.25">
      <c r="B848" s="110"/>
      <c r="C848" s="110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  <c r="AA848" s="110"/>
      <c r="AB848" s="110"/>
    </row>
    <row r="849" spans="2:28" x14ac:dyDescent="0.25">
      <c r="B849" s="110"/>
      <c r="C849" s="110"/>
      <c r="D849" s="110"/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  <c r="AA849" s="110"/>
      <c r="AB849" s="110"/>
    </row>
    <row r="850" spans="2:28" x14ac:dyDescent="0.25">
      <c r="B850" s="110"/>
      <c r="C850" s="110"/>
      <c r="D850" s="110"/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  <c r="AA850" s="110"/>
      <c r="AB850" s="110"/>
    </row>
    <row r="851" spans="2:28" x14ac:dyDescent="0.25">
      <c r="B851" s="110"/>
      <c r="C851" s="110"/>
      <c r="D851" s="110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  <c r="AA851" s="110"/>
      <c r="AB851" s="110"/>
    </row>
    <row r="852" spans="2:28" x14ac:dyDescent="0.25">
      <c r="B852" s="110"/>
      <c r="C852" s="110"/>
      <c r="D852" s="110"/>
      <c r="E852" s="110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  <c r="AA852" s="110"/>
      <c r="AB852" s="110"/>
    </row>
    <row r="853" spans="2:28" x14ac:dyDescent="0.25">
      <c r="B853" s="110"/>
      <c r="C853" s="110"/>
      <c r="D853" s="110"/>
      <c r="E853" s="110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  <c r="AA853" s="110"/>
      <c r="AB853" s="110"/>
    </row>
    <row r="854" spans="2:28" x14ac:dyDescent="0.25">
      <c r="B854" s="110"/>
      <c r="C854" s="110"/>
      <c r="D854" s="110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  <c r="AA854" s="110"/>
      <c r="AB854" s="110"/>
    </row>
    <row r="855" spans="2:28" x14ac:dyDescent="0.25">
      <c r="B855" s="110"/>
      <c r="C855" s="110"/>
      <c r="D855" s="110"/>
      <c r="E855" s="110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  <c r="AA855" s="110"/>
      <c r="AB855" s="110"/>
    </row>
    <row r="856" spans="2:28" x14ac:dyDescent="0.25">
      <c r="B856" s="110"/>
      <c r="C856" s="110"/>
      <c r="D856" s="110"/>
      <c r="E856" s="110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  <c r="AA856" s="110"/>
      <c r="AB856" s="110"/>
    </row>
    <row r="857" spans="2:28" x14ac:dyDescent="0.25">
      <c r="B857" s="110"/>
      <c r="C857" s="110"/>
      <c r="D857" s="110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  <c r="AA857" s="110"/>
      <c r="AB857" s="110"/>
    </row>
    <row r="858" spans="2:28" x14ac:dyDescent="0.25">
      <c r="B858" s="110"/>
      <c r="C858" s="110"/>
      <c r="D858" s="110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  <c r="AA858" s="110"/>
      <c r="AB858" s="110"/>
    </row>
    <row r="859" spans="2:28" x14ac:dyDescent="0.25">
      <c r="B859" s="110"/>
      <c r="C859" s="110"/>
      <c r="D859" s="110"/>
      <c r="E859" s="110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  <c r="AA859" s="110"/>
      <c r="AB859" s="110"/>
    </row>
    <row r="860" spans="2:28" x14ac:dyDescent="0.25">
      <c r="B860" s="110"/>
      <c r="C860" s="110"/>
      <c r="D860" s="110"/>
      <c r="E860" s="110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  <c r="AA860" s="110"/>
      <c r="AB860" s="110"/>
    </row>
    <row r="861" spans="2:28" x14ac:dyDescent="0.25">
      <c r="B861" s="110"/>
      <c r="C861" s="110"/>
      <c r="D861" s="110"/>
      <c r="E861" s="110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  <c r="AA861" s="110"/>
      <c r="AB861" s="110"/>
    </row>
    <row r="862" spans="2:28" x14ac:dyDescent="0.25">
      <c r="B862" s="110"/>
      <c r="C862" s="110"/>
      <c r="D862" s="110"/>
      <c r="E862" s="110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  <c r="AA862" s="110"/>
      <c r="AB862" s="110"/>
    </row>
    <row r="863" spans="2:28" x14ac:dyDescent="0.25">
      <c r="B863" s="110"/>
      <c r="C863" s="110"/>
      <c r="D863" s="110"/>
      <c r="E863" s="110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  <c r="AA863" s="110"/>
      <c r="AB863" s="110"/>
    </row>
    <row r="864" spans="2:28" x14ac:dyDescent="0.25">
      <c r="B864" s="110"/>
      <c r="C864" s="110"/>
      <c r="D864" s="110"/>
      <c r="E864" s="110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  <c r="AA864" s="110"/>
      <c r="AB864" s="110"/>
    </row>
    <row r="865" spans="2:28" x14ac:dyDescent="0.25">
      <c r="B865" s="110"/>
      <c r="C865" s="110"/>
      <c r="D865" s="110"/>
      <c r="E865" s="110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  <c r="AA865" s="110"/>
      <c r="AB865" s="110"/>
    </row>
    <row r="866" spans="2:28" x14ac:dyDescent="0.25">
      <c r="B866" s="110"/>
      <c r="C866" s="110"/>
      <c r="D866" s="110"/>
      <c r="E866" s="110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  <c r="AA866" s="110"/>
      <c r="AB866" s="110"/>
    </row>
    <row r="867" spans="2:28" x14ac:dyDescent="0.25">
      <c r="B867" s="110"/>
      <c r="C867" s="110"/>
      <c r="D867" s="110"/>
      <c r="E867" s="110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  <c r="AA867" s="110"/>
      <c r="AB867" s="110"/>
    </row>
    <row r="868" spans="2:28" x14ac:dyDescent="0.25">
      <c r="B868" s="110"/>
      <c r="C868" s="110"/>
      <c r="D868" s="110"/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  <c r="AA868" s="110"/>
      <c r="AB868" s="110"/>
    </row>
    <row r="869" spans="2:28" x14ac:dyDescent="0.25">
      <c r="B869" s="110"/>
      <c r="C869" s="110"/>
      <c r="D869" s="110"/>
      <c r="E869" s="110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  <c r="AA869" s="110"/>
      <c r="AB869" s="110"/>
    </row>
    <row r="870" spans="2:28" x14ac:dyDescent="0.25">
      <c r="B870" s="110"/>
      <c r="C870" s="110"/>
      <c r="D870" s="110"/>
      <c r="E870" s="110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  <c r="AA870" s="110"/>
      <c r="AB870" s="110"/>
    </row>
    <row r="871" spans="2:28" x14ac:dyDescent="0.25">
      <c r="B871" s="110"/>
      <c r="C871" s="110"/>
      <c r="D871" s="110"/>
      <c r="E871" s="110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  <c r="AA871" s="110"/>
      <c r="AB871" s="110"/>
    </row>
    <row r="872" spans="2:28" x14ac:dyDescent="0.25">
      <c r="B872" s="110"/>
      <c r="C872" s="110"/>
      <c r="D872" s="110"/>
      <c r="E872" s="110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  <c r="AA872" s="110"/>
      <c r="AB872" s="110"/>
    </row>
    <row r="873" spans="2:28" x14ac:dyDescent="0.25">
      <c r="B873" s="110"/>
      <c r="C873" s="110"/>
      <c r="D873" s="110"/>
      <c r="E873" s="110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  <c r="AA873" s="110"/>
      <c r="AB873" s="110"/>
    </row>
    <row r="874" spans="2:28" x14ac:dyDescent="0.25">
      <c r="B874" s="110"/>
      <c r="C874" s="110"/>
      <c r="D874" s="110"/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  <c r="AA874" s="110"/>
      <c r="AB874" s="110"/>
    </row>
    <row r="875" spans="2:28" x14ac:dyDescent="0.25">
      <c r="B875" s="110"/>
      <c r="C875" s="110"/>
      <c r="D875" s="110"/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  <c r="AA875" s="110"/>
      <c r="AB875" s="110"/>
    </row>
    <row r="876" spans="2:28" x14ac:dyDescent="0.25">
      <c r="B876" s="110"/>
      <c r="C876" s="110"/>
      <c r="D876" s="110"/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  <c r="AA876" s="110"/>
      <c r="AB876" s="110"/>
    </row>
    <row r="877" spans="2:28" x14ac:dyDescent="0.25">
      <c r="B877" s="110"/>
      <c r="C877" s="110"/>
      <c r="D877" s="110"/>
      <c r="E877" s="110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  <c r="AA877" s="110"/>
      <c r="AB877" s="110"/>
    </row>
    <row r="878" spans="2:28" x14ac:dyDescent="0.25">
      <c r="B878" s="110"/>
      <c r="C878" s="110"/>
      <c r="D878" s="110"/>
      <c r="E878" s="110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  <c r="AA878" s="110"/>
      <c r="AB878" s="110"/>
    </row>
    <row r="879" spans="2:28" x14ac:dyDescent="0.25">
      <c r="B879" s="110"/>
      <c r="C879" s="110"/>
      <c r="D879" s="110"/>
      <c r="E879" s="110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  <c r="AA879" s="110"/>
      <c r="AB879" s="110"/>
    </row>
    <row r="880" spans="2:28" x14ac:dyDescent="0.25">
      <c r="B880" s="110"/>
      <c r="C880" s="110"/>
      <c r="D880" s="110"/>
      <c r="E880" s="110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  <c r="AA880" s="110"/>
      <c r="AB880" s="110"/>
    </row>
    <row r="881" spans="2:28" x14ac:dyDescent="0.25">
      <c r="B881" s="110"/>
      <c r="C881" s="110"/>
      <c r="D881" s="110"/>
      <c r="E881" s="110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  <c r="AA881" s="110"/>
      <c r="AB881" s="110"/>
    </row>
    <row r="882" spans="2:28" x14ac:dyDescent="0.25">
      <c r="B882" s="110"/>
      <c r="C882" s="110"/>
      <c r="D882" s="110"/>
      <c r="E882" s="110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  <c r="AA882" s="110"/>
      <c r="AB882" s="110"/>
    </row>
    <row r="883" spans="2:28" x14ac:dyDescent="0.25">
      <c r="B883" s="110"/>
      <c r="C883" s="110"/>
      <c r="D883" s="110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  <c r="AA883" s="110"/>
      <c r="AB883" s="110"/>
    </row>
    <row r="884" spans="2:28" x14ac:dyDescent="0.25">
      <c r="B884" s="110"/>
      <c r="C884" s="110"/>
      <c r="D884" s="110"/>
      <c r="E884" s="110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  <c r="AA884" s="110"/>
      <c r="AB884" s="110"/>
    </row>
    <row r="885" spans="2:28" x14ac:dyDescent="0.25">
      <c r="B885" s="110"/>
      <c r="C885" s="110"/>
      <c r="D885" s="110"/>
      <c r="E885" s="110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  <c r="AA885" s="110"/>
      <c r="AB885" s="110"/>
    </row>
    <row r="886" spans="2:28" x14ac:dyDescent="0.25">
      <c r="B886" s="110"/>
      <c r="C886" s="110"/>
      <c r="D886" s="110"/>
      <c r="E886" s="110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  <c r="AA886" s="110"/>
      <c r="AB886" s="110"/>
    </row>
    <row r="887" spans="2:28" x14ac:dyDescent="0.25">
      <c r="B887" s="110"/>
      <c r="C887" s="110"/>
      <c r="D887" s="110"/>
      <c r="E887" s="110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  <c r="AA887" s="110"/>
      <c r="AB887" s="110"/>
    </row>
    <row r="888" spans="2:28" x14ac:dyDescent="0.25">
      <c r="B888" s="110"/>
      <c r="C888" s="110"/>
      <c r="D888" s="110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  <c r="AA888" s="110"/>
      <c r="AB888" s="110"/>
    </row>
    <row r="889" spans="2:28" x14ac:dyDescent="0.25">
      <c r="B889" s="110"/>
      <c r="C889" s="110"/>
      <c r="D889" s="110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  <c r="AA889" s="110"/>
      <c r="AB889" s="110"/>
    </row>
    <row r="890" spans="2:28" x14ac:dyDescent="0.25">
      <c r="B890" s="110"/>
      <c r="C890" s="110"/>
      <c r="D890" s="110"/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  <c r="AA890" s="110"/>
      <c r="AB890" s="110"/>
    </row>
    <row r="891" spans="2:28" x14ac:dyDescent="0.25">
      <c r="B891" s="110"/>
      <c r="C891" s="110"/>
      <c r="D891" s="110"/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  <c r="AA891" s="110"/>
      <c r="AB891" s="110"/>
    </row>
    <row r="892" spans="2:28" x14ac:dyDescent="0.25">
      <c r="B892" s="110"/>
      <c r="C892" s="110"/>
      <c r="D892" s="110"/>
      <c r="E892" s="110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  <c r="AA892" s="110"/>
      <c r="AB892" s="110"/>
    </row>
    <row r="893" spans="2:28" x14ac:dyDescent="0.25">
      <c r="B893" s="110"/>
      <c r="C893" s="110"/>
      <c r="D893" s="110"/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  <c r="AA893" s="110"/>
      <c r="AB893" s="110"/>
    </row>
    <row r="894" spans="2:28" x14ac:dyDescent="0.25">
      <c r="B894" s="110"/>
      <c r="C894" s="110"/>
      <c r="D894" s="110"/>
      <c r="E894" s="110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  <c r="AA894" s="110"/>
      <c r="AB894" s="110"/>
    </row>
    <row r="895" spans="2:28" x14ac:dyDescent="0.25">
      <c r="B895" s="110"/>
      <c r="C895" s="110"/>
      <c r="D895" s="110"/>
      <c r="E895" s="110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  <c r="AA895" s="110"/>
      <c r="AB895" s="110"/>
    </row>
    <row r="896" spans="2:28" x14ac:dyDescent="0.25">
      <c r="B896" s="110"/>
      <c r="C896" s="110"/>
      <c r="D896" s="110"/>
      <c r="E896" s="110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  <c r="AA896" s="110"/>
      <c r="AB896" s="110"/>
    </row>
    <row r="897" spans="2:28" x14ac:dyDescent="0.25">
      <c r="B897" s="110"/>
      <c r="C897" s="110"/>
      <c r="D897" s="110"/>
      <c r="E897" s="110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  <c r="AA897" s="110"/>
      <c r="AB897" s="110"/>
    </row>
    <row r="898" spans="2:28" x14ac:dyDescent="0.25">
      <c r="B898" s="110"/>
      <c r="C898" s="110"/>
      <c r="D898" s="110"/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  <c r="AA898" s="110"/>
      <c r="AB898" s="110"/>
    </row>
    <row r="899" spans="2:28" x14ac:dyDescent="0.25">
      <c r="B899" s="110"/>
      <c r="C899" s="110"/>
      <c r="D899" s="110"/>
      <c r="E899" s="110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  <c r="AA899" s="110"/>
      <c r="AB899" s="110"/>
    </row>
    <row r="900" spans="2:28" x14ac:dyDescent="0.25">
      <c r="B900" s="110"/>
      <c r="C900" s="110"/>
      <c r="D900" s="110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  <c r="AA900" s="110"/>
      <c r="AB900" s="110"/>
    </row>
    <row r="901" spans="2:28" x14ac:dyDescent="0.25">
      <c r="B901" s="110"/>
      <c r="C901" s="110"/>
      <c r="D901" s="110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  <c r="AA901" s="110"/>
      <c r="AB901" s="110"/>
    </row>
    <row r="902" spans="2:28" x14ac:dyDescent="0.25">
      <c r="B902" s="110"/>
      <c r="C902" s="110"/>
      <c r="D902" s="110"/>
      <c r="E902" s="110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  <c r="AA902" s="110"/>
      <c r="AB902" s="110"/>
    </row>
    <row r="903" spans="2:28" x14ac:dyDescent="0.25">
      <c r="B903" s="110"/>
      <c r="C903" s="110"/>
      <c r="D903" s="110"/>
      <c r="E903" s="110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  <c r="AA903" s="110"/>
      <c r="AB903" s="110"/>
    </row>
    <row r="904" spans="2:28" x14ac:dyDescent="0.25">
      <c r="B904" s="110"/>
      <c r="C904" s="110"/>
      <c r="D904" s="110"/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  <c r="AA904" s="110"/>
      <c r="AB904" s="110"/>
    </row>
    <row r="905" spans="2:28" x14ac:dyDescent="0.25">
      <c r="B905" s="110"/>
      <c r="C905" s="110"/>
      <c r="D905" s="110"/>
      <c r="E905" s="110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  <c r="AA905" s="110"/>
      <c r="AB905" s="110"/>
    </row>
    <row r="906" spans="2:28" x14ac:dyDescent="0.25">
      <c r="B906" s="110"/>
      <c r="C906" s="110"/>
      <c r="D906" s="110"/>
      <c r="E906" s="110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  <c r="AA906" s="110"/>
      <c r="AB906" s="110"/>
    </row>
    <row r="907" spans="2:28" x14ac:dyDescent="0.25">
      <c r="B907" s="110"/>
      <c r="C907" s="110"/>
      <c r="D907" s="110"/>
      <c r="E907" s="110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  <c r="AA907" s="110"/>
      <c r="AB907" s="110"/>
    </row>
    <row r="908" spans="2:28" x14ac:dyDescent="0.25">
      <c r="B908" s="110"/>
      <c r="C908" s="110"/>
      <c r="D908" s="110"/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  <c r="AA908" s="110"/>
      <c r="AB908" s="110"/>
    </row>
    <row r="909" spans="2:28" x14ac:dyDescent="0.25">
      <c r="B909" s="110"/>
      <c r="C909" s="110"/>
      <c r="D909" s="110"/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  <c r="AA909" s="110"/>
      <c r="AB909" s="110"/>
    </row>
    <row r="910" spans="2:28" x14ac:dyDescent="0.25">
      <c r="B910" s="110"/>
      <c r="C910" s="110"/>
      <c r="D910" s="110"/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  <c r="AA910" s="110"/>
      <c r="AB910" s="110"/>
    </row>
    <row r="911" spans="2:28" x14ac:dyDescent="0.25">
      <c r="B911" s="110"/>
      <c r="C911" s="110"/>
      <c r="D911" s="110"/>
      <c r="E911" s="110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  <c r="AA911" s="110"/>
      <c r="AB911" s="110"/>
    </row>
    <row r="912" spans="2:28" x14ac:dyDescent="0.25">
      <c r="B912" s="110"/>
      <c r="C912" s="110"/>
      <c r="D912" s="110"/>
      <c r="E912" s="110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  <c r="AA912" s="110"/>
      <c r="AB912" s="110"/>
    </row>
    <row r="913" spans="2:28" x14ac:dyDescent="0.25">
      <c r="B913" s="110"/>
      <c r="C913" s="110"/>
      <c r="D913" s="110"/>
      <c r="E913" s="110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  <c r="AA913" s="110"/>
      <c r="AB913" s="110"/>
    </row>
    <row r="914" spans="2:28" x14ac:dyDescent="0.25">
      <c r="B914" s="110"/>
      <c r="C914" s="110"/>
      <c r="D914" s="110"/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  <c r="AA914" s="110"/>
      <c r="AB914" s="110"/>
    </row>
    <row r="915" spans="2:28" x14ac:dyDescent="0.25">
      <c r="B915" s="110"/>
      <c r="C915" s="110"/>
      <c r="D915" s="110"/>
      <c r="E915" s="110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  <c r="AA915" s="110"/>
      <c r="AB915" s="110"/>
    </row>
    <row r="916" spans="2:28" x14ac:dyDescent="0.25">
      <c r="B916" s="110"/>
      <c r="C916" s="110"/>
      <c r="D916" s="110"/>
      <c r="E916" s="110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  <c r="AA916" s="110"/>
      <c r="AB916" s="110"/>
    </row>
    <row r="917" spans="2:28" x14ac:dyDescent="0.25">
      <c r="B917" s="110"/>
      <c r="C917" s="110"/>
      <c r="D917" s="110"/>
      <c r="E917" s="110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  <c r="AA917" s="110"/>
      <c r="AB917" s="110"/>
    </row>
    <row r="918" spans="2:28" x14ac:dyDescent="0.25">
      <c r="B918" s="110"/>
      <c r="C918" s="110"/>
      <c r="D918" s="110"/>
      <c r="E918" s="110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  <c r="AA918" s="110"/>
      <c r="AB918" s="110"/>
    </row>
    <row r="919" spans="2:28" x14ac:dyDescent="0.25">
      <c r="B919" s="110"/>
      <c r="C919" s="110"/>
      <c r="D919" s="110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  <c r="AA919" s="110"/>
      <c r="AB919" s="110"/>
    </row>
    <row r="920" spans="2:28" x14ac:dyDescent="0.25">
      <c r="B920" s="110"/>
      <c r="C920" s="110"/>
      <c r="D920" s="110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  <c r="AA920" s="110"/>
      <c r="AB920" s="110"/>
    </row>
    <row r="921" spans="2:28" x14ac:dyDescent="0.25">
      <c r="B921" s="110"/>
      <c r="C921" s="110"/>
      <c r="D921" s="110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  <c r="AA921" s="110"/>
      <c r="AB921" s="110"/>
    </row>
    <row r="922" spans="2:28" x14ac:dyDescent="0.25">
      <c r="B922" s="110"/>
      <c r="C922" s="110"/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  <c r="AA922" s="110"/>
      <c r="AB922" s="110"/>
    </row>
    <row r="923" spans="2:28" x14ac:dyDescent="0.25">
      <c r="B923" s="110"/>
      <c r="C923" s="110"/>
      <c r="D923" s="110"/>
      <c r="E923" s="110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  <c r="AA923" s="110"/>
      <c r="AB923" s="110"/>
    </row>
    <row r="924" spans="2:28" x14ac:dyDescent="0.25">
      <c r="B924" s="110"/>
      <c r="C924" s="110"/>
      <c r="D924" s="110"/>
      <c r="E924" s="110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  <c r="AA924" s="110"/>
      <c r="AB924" s="110"/>
    </row>
    <row r="925" spans="2:28" x14ac:dyDescent="0.25">
      <c r="B925" s="110"/>
      <c r="C925" s="110"/>
      <c r="D925" s="110"/>
      <c r="E925" s="110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  <c r="AA925" s="110"/>
      <c r="AB925" s="110"/>
    </row>
    <row r="926" spans="2:28" x14ac:dyDescent="0.25">
      <c r="B926" s="110"/>
      <c r="C926" s="110"/>
      <c r="D926" s="110"/>
      <c r="E926" s="110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  <c r="AA926" s="110"/>
      <c r="AB926" s="110"/>
    </row>
    <row r="927" spans="2:28" x14ac:dyDescent="0.25">
      <c r="B927" s="110"/>
      <c r="C927" s="110"/>
      <c r="D927" s="110"/>
      <c r="E927" s="110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  <c r="AA927" s="110"/>
      <c r="AB927" s="110"/>
    </row>
    <row r="928" spans="2:28" x14ac:dyDescent="0.25">
      <c r="B928" s="110"/>
      <c r="C928" s="110"/>
      <c r="D928" s="110"/>
      <c r="E928" s="110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  <c r="AA928" s="110"/>
      <c r="AB928" s="110"/>
    </row>
    <row r="929" spans="2:28" x14ac:dyDescent="0.25">
      <c r="B929" s="110"/>
      <c r="C929" s="110"/>
      <c r="D929" s="110"/>
      <c r="E929" s="110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  <c r="AA929" s="110"/>
      <c r="AB929" s="110"/>
    </row>
    <row r="930" spans="2:28" x14ac:dyDescent="0.25">
      <c r="B930" s="110"/>
      <c r="C930" s="110"/>
      <c r="D930" s="110"/>
      <c r="E930" s="110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  <c r="AA930" s="110"/>
      <c r="AB930" s="110"/>
    </row>
    <row r="931" spans="2:28" x14ac:dyDescent="0.25">
      <c r="B931" s="110"/>
      <c r="C931" s="110"/>
      <c r="D931" s="110"/>
      <c r="E931" s="110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  <c r="AA931" s="110"/>
      <c r="AB931" s="110"/>
    </row>
    <row r="932" spans="2:28" x14ac:dyDescent="0.25">
      <c r="B932" s="110"/>
      <c r="C932" s="110"/>
      <c r="D932" s="110"/>
      <c r="E932" s="110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  <c r="AA932" s="110"/>
      <c r="AB932" s="110"/>
    </row>
    <row r="933" spans="2:28" x14ac:dyDescent="0.25">
      <c r="B933" s="110"/>
      <c r="C933" s="110"/>
      <c r="D933" s="110"/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  <c r="AA933" s="110"/>
      <c r="AB933" s="110"/>
    </row>
    <row r="934" spans="2:28" x14ac:dyDescent="0.25">
      <c r="B934" s="110"/>
      <c r="C934" s="110"/>
      <c r="D934" s="110"/>
      <c r="E934" s="110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  <c r="AA934" s="110"/>
      <c r="AB934" s="110"/>
    </row>
    <row r="935" spans="2:28" x14ac:dyDescent="0.25">
      <c r="B935" s="110"/>
      <c r="C935" s="110"/>
      <c r="D935" s="110"/>
      <c r="E935" s="110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  <c r="AA935" s="110"/>
      <c r="AB935" s="110"/>
    </row>
    <row r="936" spans="2:28" x14ac:dyDescent="0.25">
      <c r="B936" s="110"/>
      <c r="C936" s="110"/>
      <c r="D936" s="110"/>
      <c r="E936" s="110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  <c r="AA936" s="110"/>
      <c r="AB936" s="110"/>
    </row>
    <row r="937" spans="2:28" x14ac:dyDescent="0.25">
      <c r="B937" s="110"/>
      <c r="C937" s="110"/>
      <c r="D937" s="110"/>
      <c r="E937" s="110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  <c r="AA937" s="110"/>
      <c r="AB937" s="110"/>
    </row>
    <row r="938" spans="2:28" x14ac:dyDescent="0.25">
      <c r="B938" s="110"/>
      <c r="C938" s="110"/>
      <c r="D938" s="110"/>
      <c r="E938" s="110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  <c r="AA938" s="110"/>
      <c r="AB938" s="110"/>
    </row>
    <row r="939" spans="2:28" x14ac:dyDescent="0.25">
      <c r="B939" s="110"/>
      <c r="C939" s="110"/>
      <c r="D939" s="110"/>
      <c r="E939" s="110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  <c r="AA939" s="110"/>
      <c r="AB939" s="110"/>
    </row>
    <row r="940" spans="2:28" x14ac:dyDescent="0.25">
      <c r="B940" s="110"/>
      <c r="C940" s="110"/>
      <c r="D940" s="110"/>
      <c r="E940" s="110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  <c r="AA940" s="110"/>
      <c r="AB940" s="110"/>
    </row>
    <row r="941" spans="2:28" x14ac:dyDescent="0.25">
      <c r="B941" s="110"/>
      <c r="C941" s="110"/>
      <c r="D941" s="110"/>
      <c r="E941" s="110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  <c r="AA941" s="110"/>
      <c r="AB941" s="110"/>
    </row>
    <row r="942" spans="2:28" x14ac:dyDescent="0.25">
      <c r="B942" s="110"/>
      <c r="C942" s="110"/>
      <c r="D942" s="110"/>
      <c r="E942" s="110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  <c r="AA942" s="110"/>
      <c r="AB942" s="110"/>
    </row>
    <row r="943" spans="2:28" x14ac:dyDescent="0.25">
      <c r="B943" s="110"/>
      <c r="C943" s="110"/>
      <c r="D943" s="110"/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  <c r="AA943" s="110"/>
      <c r="AB943" s="110"/>
    </row>
    <row r="944" spans="2:28" x14ac:dyDescent="0.25">
      <c r="B944" s="110"/>
      <c r="C944" s="110"/>
      <c r="D944" s="110"/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  <c r="AA944" s="110"/>
      <c r="AB944" s="110"/>
    </row>
    <row r="945" spans="2:28" x14ac:dyDescent="0.25">
      <c r="B945" s="110"/>
      <c r="C945" s="110"/>
      <c r="D945" s="110"/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  <c r="AA945" s="110"/>
      <c r="AB945" s="110"/>
    </row>
    <row r="946" spans="2:28" x14ac:dyDescent="0.25">
      <c r="B946" s="110"/>
      <c r="C946" s="110"/>
      <c r="D946" s="110"/>
      <c r="E946" s="110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  <c r="AA946" s="110"/>
      <c r="AB946" s="110"/>
    </row>
    <row r="947" spans="2:28" x14ac:dyDescent="0.25">
      <c r="B947" s="110"/>
      <c r="C947" s="110"/>
      <c r="D947" s="110"/>
      <c r="E947" s="110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  <c r="AA947" s="110"/>
      <c r="AB947" s="110"/>
    </row>
    <row r="948" spans="2:28" x14ac:dyDescent="0.25">
      <c r="B948" s="110"/>
      <c r="C948" s="110"/>
      <c r="D948" s="110"/>
      <c r="E948" s="110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  <c r="AA948" s="110"/>
      <c r="AB948" s="110"/>
    </row>
    <row r="949" spans="2:28" x14ac:dyDescent="0.25">
      <c r="B949" s="110"/>
      <c r="C949" s="110"/>
      <c r="D949" s="110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  <c r="AA949" s="110"/>
      <c r="AB949" s="110"/>
    </row>
    <row r="950" spans="2:28" x14ac:dyDescent="0.25">
      <c r="B950" s="110"/>
      <c r="C950" s="110"/>
      <c r="D950" s="110"/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  <c r="AA950" s="110"/>
      <c r="AB950" s="110"/>
    </row>
    <row r="951" spans="2:28" ht="15" customHeight="1" x14ac:dyDescent="0.25">
      <c r="B951" s="110"/>
      <c r="C951" s="110"/>
      <c r="D951" s="110"/>
      <c r="E951" s="110"/>
      <c r="F951" s="110"/>
      <c r="G951" s="110"/>
      <c r="H951" s="110"/>
      <c r="I951" s="110"/>
      <c r="J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</row>
  </sheetData>
  <mergeCells count="3">
    <mergeCell ref="B7:H7"/>
    <mergeCell ref="B24:J24"/>
    <mergeCell ref="B3:J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700-000000000000}">
          <x14:formula1>
            <xm:f>Data!$F$2:$F$3</xm:f>
          </x14:formula1>
          <xm:sqref>A8:A12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Instructions</vt:lpstr>
      <vt:lpstr>Detail Budget</vt:lpstr>
      <vt:lpstr>External Subcontracts</vt:lpstr>
      <vt:lpstr>Internal Subawards</vt:lpstr>
      <vt:lpstr>Cost Analysis</vt:lpstr>
      <vt:lpstr>Offeror Budget Summary</vt:lpstr>
      <vt:lpstr>Data</vt:lpstr>
      <vt:lpstr>IDC Calculation</vt:lpstr>
      <vt:lpstr>IDC_equipment</vt:lpstr>
      <vt:lpstr>IDC_partsupp</vt:lpstr>
      <vt:lpstr>IDC_Space</vt:lpstr>
      <vt:lpstr>IDC_subk25k</vt:lpstr>
      <vt:lpstr>IDC_subkdir</vt:lpstr>
      <vt:lpstr>IDC_subkidc</vt:lpstr>
      <vt:lpstr>IDC_tuition</vt:lpstr>
      <vt:lpstr>int_subs_yes</vt:lpstr>
      <vt:lpstr>'Cost Analysis'!Print_Area</vt:lpstr>
      <vt:lpstr>'Detail Budget'!Print_Area</vt:lpstr>
      <vt:lpstr>'External Subcontracts'!Print_Area</vt:lpstr>
      <vt:lpstr>'IDC Calculation'!Print_Area</vt:lpstr>
      <vt:lpstr>'Internal Subawards'!Print_Area</vt:lpstr>
      <vt:lpstr>'Cost Analysis'!Print_Titles</vt:lpstr>
      <vt:lpstr>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Madias, Heidi</dc:creator>
  <cp:lastModifiedBy>Courtney Bausman</cp:lastModifiedBy>
  <cp:lastPrinted>2018-04-26T14:45:59Z</cp:lastPrinted>
  <dcterms:created xsi:type="dcterms:W3CDTF">2017-04-17T00:46:44Z</dcterms:created>
  <dcterms:modified xsi:type="dcterms:W3CDTF">2020-03-02T19:36:51Z</dcterms:modified>
</cp:coreProperties>
</file>